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595" activeTab="1"/>
  </bookViews>
  <sheets>
    <sheet name="งบแสดงฐานะการเงิน" sheetId="1" r:id="rId1"/>
    <sheet name="งวด 3 เดือน ก.ย. 57 " sheetId="2" r:id="rId2"/>
    <sheet name="งวด 9 เดือน ก.ย. 57 " sheetId="3" r:id="rId3"/>
  </sheets>
  <externalReferences>
    <externalReference r:id="rId6"/>
    <externalReference r:id="rId7"/>
  </externalReferences>
  <definedNames>
    <definedName name="AsatDate">'[1]Menu'!$F$7</definedName>
    <definedName name="F_906">#REF!</definedName>
    <definedName name="_xlnm.Print_Area" localSheetId="1">'งวด 3 เดือน ก.ย. 57 '!$A$1:$Q$51</definedName>
    <definedName name="_xlnm.Print_Area" localSheetId="2">'งวด 9 เดือน ก.ย. 57 '!$A$1:$M$52</definedName>
    <definedName name="_xlnm.Print_Titles" localSheetId="0">'งบแสดงฐานะการเงิน'!$1:$7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<sst xmlns="http://schemas.openxmlformats.org/spreadsheetml/2006/main" count="162" uniqueCount="102">
  <si>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</si>
  <si>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</si>
  <si>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</si>
  <si>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</si>
  <si>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</si>
  <si>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</si>
  <si>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</si>
  <si>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</si>
  <si>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</si>
  <si>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</si>
  <si>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</si>
  <si>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</si>
  <si>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</si>
  <si>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</si>
  <si>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</si>
  <si>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</si>
  <si>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</si>
  <si>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</si>
  <si>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</si>
  <si>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</si>
  <si>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</si>
  <si>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</si>
  <si>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</si>
  <si>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 xml:space="preserve"> หุ้นสามัญ  1,908,842,894 หุ้น  มูลค่าหุ้นละ 10 บาท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</si>
  <si>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ค่าเผื่อการปรับมูลค่าจากปรับโครงสร้างหนี้</t>
    </r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</si>
  <si>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</si>
  <si>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</si>
  <si>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</si>
  <si>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</si>
  <si>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</si>
  <si>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</si>
  <si>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</si>
  <si>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</si>
  <si>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</si>
  <si>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</si>
  <si>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</si>
  <si>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</si>
  <si>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</si>
  <si>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</si>
  <si>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</si>
  <si>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</si>
  <si>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</si>
  <si>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</si>
  <si>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</si>
  <si>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</si>
  <si>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</si>
  <si>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</si>
  <si>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</si>
  <si>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</si>
  <si>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</si>
  <si>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</si>
  <si>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</si>
  <si>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</si>
  <si>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</si>
  <si>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</si>
  <si>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</si>
  <si>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</si>
  <si>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>31 ธันวาคม 2556</t>
  </si>
  <si>
    <t>ณ วันที่ 30 กันยายน 2557</t>
  </si>
  <si>
    <t>30 กันยายน 2557</t>
  </si>
  <si>
    <t>งบกำไรขาดทุนเบ็ดเสร็จ</t>
  </si>
  <si>
    <t>สำหรับงวดสามเดือนสิ้นสุด</t>
  </si>
  <si>
    <t>30 มิถุนายน 2557</t>
  </si>
  <si>
    <t>30 กันยายน 2556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</si>
  <si>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</si>
  <si>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</si>
  <si>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</si>
  <si>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</si>
  <si>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</si>
  <si>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</si>
  <si>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กำไรสุทธิจากธุรกรรมเพื่อค้าและปริวรรตเงินตราต่างประเทศ</t>
  </si>
  <si>
    <t>กำไรสุทธิจากเงินลงทุน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</si>
  <si>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</si>
  <si>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</si>
  <si>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</si>
  <si>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</si>
  <si>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</si>
  <si>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</si>
  <si>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</si>
  <si>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</si>
  <si>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</si>
  <si>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</si>
  <si>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</si>
  <si>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หนี้สูญ หนี้สงสัยจะสูญ และขาดทุนจากการด้อยค่า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</si>
  <si>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</si>
  <si>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</si>
  <si>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</si>
  <si>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</si>
  <si>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กำไร (ขาดทุน) จากการวัดมูลค่าเงินลงทุนเผื่อขาย</t>
  </si>
  <si>
    <t>ขาดทุนจากการแปลงค่างบการเงินจากการ</t>
  </si>
  <si>
    <t>ดำเนินงานในต่างประเทศ</t>
  </si>
  <si>
    <t>ภาษีเงินได้เกี่ยวกับองค์ประกอบของกำไร (ขาดทุน) เบ็ดเสร็จอื่น</t>
  </si>
  <si>
    <t>รวมกำไร (ขาดทุน) เบ็ดเสร็จอื่นสุทธิ</t>
  </si>
  <si>
    <t>กำไรเบ็ดเสร็จรวม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</si>
  <si>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</si>
  <si>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</si>
  <si>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</si>
  <si>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</si>
  <si>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</si>
  <si>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</si>
  <si>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สำหรับงวดเก้าเดือนสิ้นสุดวันที่ 30 กันยายน 2557</t>
  </si>
  <si>
    <t>การเปลี่ยนแปลงในส่วนเกินทุนจากการตีราคาสินทรัพย์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</si>
</sst>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;\(#,##0\)"/>
    <numFmt numFmtId="178" formatCode="#,##0.0;\(#,##0\)"/>
    <numFmt numFmtId="179" formatCode="#,##0.0000;\(#,##0.00\)"/>
    <numFmt numFmtId="180" formatCode="#,##0;\(#,##0\)"/>
    <numFmt numFmtId="181" formatCode="#,##0.00;\(#,##0.00\)"/>
    <numFmt numFmtId="182" formatCode="#,##0.00_ ;[Red]\-#,##0.00\ "/>
    <numFmt numFmtId="183" formatCode="#,##0.0"/>
    <numFmt numFmtId="184" formatCode="_-* #,##0.000_-;\-* #,##0.000_-;_-* &quot;-&quot;??_-;_-@_-"/>
    <numFmt numFmtId="185" formatCode="_-* #,##0.0_-;\-* #,##0.0_-;_-* &quot;-&quot;??_-;_-@_-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_(* #,##0.00000_);_(* \(#,##0.00000\);_(* &quot;-&quot;?????_);_(@_)"/>
    <numFmt numFmtId="191" formatCode="#,##0.0;\-#,##0.0"/>
    <numFmt numFmtId="192" formatCode="#,##0.000;\(#,##0.000\)"/>
    <numFmt numFmtId="193" formatCode="#,##0.0;\(#,##0.0\)"/>
    <numFmt numFmtId="194" formatCode="#,##0;\(#,##0\);\-"/>
    <numFmt numFmtId="195" formatCode="0,000;\(#,##0\);\-"/>
    <numFmt numFmtId="196" formatCode="##,#0_;\(#,##0\);\-"/>
    <numFmt numFmtId="197" formatCode="#,##0\ ;\(#,##0\);\-"/>
    <numFmt numFmtId="198" formatCode="##,#0\)_;\(#,##0\);\-"/>
    <numFmt numFmtId="199" formatCode="#,##0_);\(#,##0\);\-"/>
    <numFmt numFmtId="200" formatCode="#,##0_);\(#,##0\);"/>
    <numFmt numFmtId="201" formatCode="#,##0\ \ _);\(#,##0\)\,"/>
    <numFmt numFmtId="202" formatCode="#,##0\ \ _);\(#,##0\)"/>
    <numFmt numFmtId="203" formatCode="#,##0\ _);\(#,##0\)"/>
    <numFmt numFmtId="204" formatCode="#,##0\ ;\(#,##0\);"/>
    <numFmt numFmtId="205" formatCode="#,##0_);\(#,##0.0\);"/>
    <numFmt numFmtId="206" formatCode="#,##0_);\(#,##0.00\);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0.00000"/>
    <numFmt numFmtId="213" formatCode="#,##0.00\ ;\(#,##0.00\)"/>
    <numFmt numFmtId="214" formatCode="_-* #,##0.0000_-;\-* #,##0.0000_-;_-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0;\(#,##0.0\)"/>
    <numFmt numFmtId="219" formatCode="#,##0.000;\(#,##0.0\)"/>
    <numFmt numFmtId="220" formatCode="#,##0.00;\(\-#,##0.00\)"/>
    <numFmt numFmtId="221" formatCode="#,##0.00000;\(#,##0.000\)"/>
    <numFmt numFmtId="222" formatCode="#,##0.000000;\(#,##0.0000\)"/>
    <numFmt numFmtId="223" formatCode="0.0"/>
    <numFmt numFmtId="224" formatCode="#,##0_);\(#,##0.000\)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3"/>
      <color indexed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FF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0" fontId="9" fillId="0" borderId="0" xfId="62" applyFont="1" applyFill="1" applyAlignment="1">
      <alignment horizontal="right" vertical="center"/>
      <protection/>
    </xf>
    <xf numFmtId="200" fontId="10" fillId="0" borderId="0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200" fontId="10" fillId="0" borderId="0" xfId="0" applyNumberFormat="1" applyFont="1" applyFill="1" applyAlignment="1">
      <alignment/>
    </xf>
    <xf numFmtId="0" fontId="12" fillId="0" borderId="0" xfId="62" applyFont="1" applyFill="1" applyAlignment="1">
      <alignment vertical="center"/>
      <protection/>
    </xf>
    <xf numFmtId="204" fontId="10" fillId="0" borderId="12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0" fontId="10" fillId="0" borderId="0" xfId="62" applyFont="1" applyFill="1" applyBorder="1" applyAlignment="1">
      <alignment horizontal="centerContinuous" vertical="center"/>
      <protection/>
    </xf>
    <xf numFmtId="0" fontId="10" fillId="0" borderId="0" xfId="62" applyFont="1" applyFill="1" applyBorder="1" applyAlignment="1">
      <alignment vertical="center"/>
      <protection/>
    </xf>
    <xf numFmtId="193" fontId="10" fillId="0" borderId="0" xfId="62" applyNumberFormat="1" applyFont="1" applyFill="1" applyBorder="1" applyAlignment="1">
      <alignment vertical="center"/>
      <protection/>
    </xf>
    <xf numFmtId="193" fontId="10" fillId="0" borderId="0" xfId="62" applyNumberFormat="1" applyFont="1" applyFill="1" applyBorder="1" applyAlignment="1">
      <alignment horizontal="center" vertical="center"/>
      <protection/>
    </xf>
    <xf numFmtId="180" fontId="10" fillId="0" borderId="0" xfId="62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Continuous" vertical="center"/>
      <protection/>
    </xf>
    <xf numFmtId="176" fontId="8" fillId="0" borderId="0" xfId="44" applyNumberFormat="1" applyFont="1" applyFill="1" applyAlignment="1">
      <alignment vertical="center"/>
    </xf>
    <xf numFmtId="176" fontId="8" fillId="0" borderId="0" xfId="44" applyNumberFormat="1" applyFont="1" applyFill="1" applyBorder="1" applyAlignment="1">
      <alignment vertical="center"/>
    </xf>
    <xf numFmtId="0" fontId="0" fillId="0" borderId="0" xfId="61" applyFill="1">
      <alignment/>
      <protection/>
    </xf>
    <xf numFmtId="0" fontId="9" fillId="0" borderId="0" xfId="61" applyFont="1" applyFill="1" applyAlignment="1">
      <alignment horizontal="centerContinuous"/>
      <protection/>
    </xf>
    <xf numFmtId="0" fontId="9" fillId="0" borderId="0" xfId="61" applyFont="1" applyFill="1" applyBorder="1" applyAlignment="1">
      <alignment horizontal="centerContinuous"/>
      <protection/>
    </xf>
    <xf numFmtId="0" fontId="9" fillId="0" borderId="0" xfId="44" applyNumberFormat="1" applyFont="1" applyFill="1" applyBorder="1" applyAlignment="1">
      <alignment horizontal="center" vertical="center"/>
    </xf>
    <xf numFmtId="0" fontId="10" fillId="0" borderId="0" xfId="61" applyFont="1" applyFill="1" applyAlignment="1">
      <alignment horizontal="center" vertical="center"/>
      <protection/>
    </xf>
    <xf numFmtId="176" fontId="10" fillId="0" borderId="0" xfId="44" applyNumberFormat="1" applyFont="1" applyFill="1" applyAlignment="1">
      <alignment vertical="center"/>
    </xf>
    <xf numFmtId="176" fontId="10" fillId="0" borderId="0" xfId="44" applyNumberFormat="1" applyFont="1" applyFill="1" applyBorder="1" applyAlignment="1">
      <alignment vertical="center"/>
    </xf>
    <xf numFmtId="0" fontId="10" fillId="0" borderId="0" xfId="61" applyFont="1" applyFill="1" applyAlignment="1">
      <alignment vertical="center"/>
      <protection/>
    </xf>
    <xf numFmtId="200" fontId="10" fillId="0" borderId="0" xfId="44" applyNumberFormat="1" applyFont="1" applyFill="1" applyAlignment="1">
      <alignment vertical="center"/>
    </xf>
    <xf numFmtId="200" fontId="10" fillId="0" borderId="0" xfId="44" applyNumberFormat="1" applyFont="1" applyFill="1" applyBorder="1" applyAlignment="1">
      <alignment vertical="center"/>
    </xf>
    <xf numFmtId="0" fontId="10" fillId="0" borderId="0" xfId="61" applyFont="1" applyFill="1" applyAlignment="1">
      <alignment horizontal="left" vertical="center" indent="2"/>
      <protection/>
    </xf>
    <xf numFmtId="0" fontId="10" fillId="0" borderId="0" xfId="61" applyFont="1" applyFill="1" applyAlignment="1">
      <alignment horizontal="left" vertical="center" indent="4"/>
      <protection/>
    </xf>
    <xf numFmtId="176" fontId="10" fillId="0" borderId="13" xfId="61" applyNumberFormat="1" applyFont="1" applyFill="1" applyBorder="1" applyAlignment="1">
      <alignment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200" fontId="10" fillId="0" borderId="0" xfId="61" applyNumberFormat="1" applyFont="1" applyFill="1" applyAlignment="1">
      <alignment vertical="center"/>
      <protection/>
    </xf>
    <xf numFmtId="200" fontId="10" fillId="0" borderId="0" xfId="61" applyNumberFormat="1" applyFont="1" applyFill="1" applyBorder="1" applyAlignment="1">
      <alignment vertical="center"/>
      <protection/>
    </xf>
    <xf numFmtId="176" fontId="10" fillId="0" borderId="11" xfId="61" applyNumberFormat="1" applyFont="1" applyFill="1" applyBorder="1" applyAlignment="1">
      <alignment vertical="center"/>
      <protection/>
    </xf>
    <xf numFmtId="200" fontId="10" fillId="0" borderId="13" xfId="61" applyNumberFormat="1" applyFont="1" applyFill="1" applyBorder="1" applyAlignment="1">
      <alignment vertical="center"/>
      <protection/>
    </xf>
    <xf numFmtId="0" fontId="11" fillId="0" borderId="0" xfId="61" applyFont="1" applyFill="1" applyAlignment="1">
      <alignment horizontal="left" vertical="center" indent="2"/>
      <protection/>
    </xf>
    <xf numFmtId="200" fontId="10" fillId="0" borderId="0" xfId="61" applyNumberFormat="1" applyFont="1" applyFill="1">
      <alignment/>
      <protection/>
    </xf>
    <xf numFmtId="200" fontId="10" fillId="0" borderId="0" xfId="61" applyNumberFormat="1" applyFont="1" applyFill="1" applyBorder="1">
      <alignment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 quotePrefix="1">
      <alignment horizontal="left" vertical="center"/>
      <protection/>
    </xf>
    <xf numFmtId="176" fontId="10" fillId="0" borderId="0" xfId="61" applyNumberFormat="1" applyFont="1" applyFill="1" applyAlignment="1">
      <alignment vertical="center"/>
      <protection/>
    </xf>
    <xf numFmtId="204" fontId="10" fillId="0" borderId="0" xfId="61" applyNumberFormat="1" applyFont="1" applyFill="1" applyAlignment="1">
      <alignment vertical="center"/>
      <protection/>
    </xf>
    <xf numFmtId="204" fontId="10" fillId="0" borderId="0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horizontal="left" vertical="center" indent="3"/>
      <protection/>
    </xf>
    <xf numFmtId="204" fontId="10" fillId="0" borderId="14" xfId="61" applyNumberFormat="1" applyFont="1" applyFill="1" applyBorder="1" applyAlignment="1">
      <alignment vertical="center"/>
      <protection/>
    </xf>
    <xf numFmtId="0" fontId="10" fillId="0" borderId="0" xfId="61" applyFont="1" applyFill="1" applyAlignment="1" quotePrefix="1">
      <alignment horizontal="left" vertical="center" indent="2"/>
      <protection/>
    </xf>
    <xf numFmtId="204" fontId="10" fillId="0" borderId="15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horizontal="left" vertical="center"/>
      <protection/>
    </xf>
    <xf numFmtId="204" fontId="10" fillId="0" borderId="13" xfId="61" applyNumberFormat="1" applyFont="1" applyFill="1" applyBorder="1" applyAlignment="1">
      <alignment vertical="center"/>
      <protection/>
    </xf>
    <xf numFmtId="43" fontId="10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3" fontId="10" fillId="0" borderId="0" xfId="46" applyFont="1" applyFill="1" applyAlignment="1">
      <alignment vertical="center"/>
    </xf>
    <xf numFmtId="0" fontId="9" fillId="0" borderId="0" xfId="62" applyFont="1" applyFill="1" applyAlignment="1">
      <alignment horizontal="left" vertical="center" indent="3"/>
      <protection/>
    </xf>
    <xf numFmtId="0" fontId="9" fillId="0" borderId="0" xfId="62" applyFont="1" applyFill="1" applyAlignment="1">
      <alignment horizontal="left" vertical="center"/>
      <protection/>
    </xf>
    <xf numFmtId="176" fontId="8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5" fontId="30" fillId="0" borderId="13" xfId="0" applyNumberFormat="1" applyFont="1" applyFill="1" applyBorder="1" applyAlignment="1">
      <alignment horizontal="center" vertical="center"/>
    </xf>
    <xf numFmtId="15" fontId="30" fillId="0" borderId="0" xfId="0" applyNumberFormat="1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3" fontId="9" fillId="0" borderId="16" xfId="47" applyFont="1" applyFill="1" applyBorder="1" applyAlignment="1">
      <alignment horizontal="center"/>
    </xf>
    <xf numFmtId="43" fontId="9" fillId="0" borderId="0" xfId="47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176" fontId="31" fillId="0" borderId="0" xfId="47" applyNumberFormat="1" applyFont="1" applyFill="1" applyAlignment="1">
      <alignment vertical="center"/>
    </xf>
    <xf numFmtId="176" fontId="10" fillId="0" borderId="0" xfId="47" applyNumberFormat="1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185" fontId="10" fillId="0" borderId="0" xfId="47" applyNumberFormat="1" applyFont="1" applyFill="1" applyAlignment="1">
      <alignment vertical="center"/>
    </xf>
    <xf numFmtId="176" fontId="31" fillId="0" borderId="11" xfId="47" applyNumberFormat="1" applyFont="1" applyFill="1" applyBorder="1" applyAlignment="1">
      <alignment vertical="center"/>
    </xf>
    <xf numFmtId="176" fontId="10" fillId="0" borderId="11" xfId="47" applyNumberFormat="1" applyFont="1" applyFill="1" applyBorder="1" applyAlignment="1">
      <alignment vertical="center"/>
    </xf>
    <xf numFmtId="176" fontId="31" fillId="0" borderId="0" xfId="47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176" fontId="31" fillId="0" borderId="13" xfId="47" applyNumberFormat="1" applyFont="1" applyFill="1" applyBorder="1" applyAlignment="1">
      <alignment vertical="center"/>
    </xf>
    <xf numFmtId="176" fontId="10" fillId="0" borderId="13" xfId="47" applyNumberFormat="1" applyFont="1" applyFill="1" applyBorder="1" applyAlignment="1">
      <alignment vertical="center"/>
    </xf>
    <xf numFmtId="180" fontId="31" fillId="0" borderId="0" xfId="47" applyNumberFormat="1" applyFont="1" applyFill="1" applyAlignment="1">
      <alignment vertical="center"/>
    </xf>
    <xf numFmtId="3" fontId="10" fillId="0" borderId="0" xfId="47" applyNumberFormat="1" applyFont="1" applyFill="1" applyAlignment="1">
      <alignment vertical="center"/>
    </xf>
    <xf numFmtId="180" fontId="31" fillId="0" borderId="0" xfId="47" applyNumberFormat="1" applyFont="1" applyFill="1" applyBorder="1" applyAlignment="1">
      <alignment vertical="center"/>
    </xf>
    <xf numFmtId="176" fontId="10" fillId="0" borderId="0" xfId="47" applyNumberFormat="1" applyFont="1" applyFill="1" applyBorder="1" applyAlignment="1">
      <alignment vertical="center"/>
    </xf>
    <xf numFmtId="3" fontId="10" fillId="0" borderId="0" xfId="47" applyNumberFormat="1" applyFont="1" applyFill="1" applyBorder="1" applyAlignment="1">
      <alignment vertical="center"/>
    </xf>
    <xf numFmtId="177" fontId="10" fillId="0" borderId="0" xfId="47" applyNumberFormat="1" applyFont="1" applyFill="1" applyAlignment="1">
      <alignment vertical="center"/>
    </xf>
    <xf numFmtId="180" fontId="10" fillId="0" borderId="0" xfId="47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80" fontId="10" fillId="0" borderId="13" xfId="47" applyNumberFormat="1" applyFont="1" applyFill="1" applyBorder="1" applyAlignment="1">
      <alignment vertical="center"/>
    </xf>
    <xf numFmtId="177" fontId="10" fillId="0" borderId="13" xfId="47" applyNumberFormat="1" applyFont="1" applyFill="1" applyBorder="1" applyAlignment="1">
      <alignment vertical="center"/>
    </xf>
    <xf numFmtId="177" fontId="10" fillId="0" borderId="11" xfId="47" applyNumberFormat="1" applyFont="1" applyFill="1" applyBorder="1" applyAlignment="1">
      <alignment vertical="center"/>
    </xf>
    <xf numFmtId="176" fontId="31" fillId="0" borderId="12" xfId="47" applyNumberFormat="1" applyFont="1" applyFill="1" applyBorder="1" applyAlignment="1">
      <alignment vertical="center"/>
    </xf>
    <xf numFmtId="180" fontId="31" fillId="0" borderId="12" xfId="47" applyNumberFormat="1" applyFont="1" applyFill="1" applyBorder="1" applyAlignment="1">
      <alignment vertical="center"/>
    </xf>
    <xf numFmtId="176" fontId="10" fillId="0" borderId="12" xfId="47" applyNumberFormat="1" applyFont="1" applyFill="1" applyBorder="1" applyAlignment="1">
      <alignment vertical="center"/>
    </xf>
    <xf numFmtId="43" fontId="31" fillId="0" borderId="14" xfId="47" applyNumberFormat="1" applyFont="1" applyFill="1" applyBorder="1" applyAlignment="1">
      <alignment vertical="center"/>
    </xf>
    <xf numFmtId="43" fontId="10" fillId="0" borderId="14" xfId="47" applyNumberFormat="1" applyFont="1" applyFill="1" applyBorder="1" applyAlignment="1">
      <alignment vertical="center"/>
    </xf>
    <xf numFmtId="176" fontId="10" fillId="0" borderId="14" xfId="47" applyNumberFormat="1" applyFont="1" applyFill="1" applyBorder="1" applyAlignment="1">
      <alignment vertical="center"/>
    </xf>
    <xf numFmtId="43" fontId="10" fillId="0" borderId="0" xfId="47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43" fontId="10" fillId="0" borderId="0" xfId="0" applyNumberFormat="1" applyFont="1" applyFill="1" applyAlignment="1">
      <alignment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BLS _T Dec06 1-revised 1.1" xfId="62"/>
    <cellStyle name="Note" xfId="63"/>
    <cellStyle name="Output" xfId="64"/>
    <cellStyle name="Output Amounts" xfId="65"/>
    <cellStyle name="Output Column Headings" xfId="66"/>
    <cellStyle name="Output Line Items" xfId="67"/>
    <cellStyle name="Output Report Heading" xfId="68"/>
    <cellStyle name="Output Report Title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30</xdr:row>
      <xdr:rowOff>19050</xdr:rowOff>
    </xdr:from>
    <xdr:to>
      <xdr:col>8</xdr:col>
      <xdr:colOff>161925</xdr:colOff>
      <xdr:row>30</xdr:row>
      <xdr:rowOff>190500</xdr:rowOff>
    </xdr:to>
    <xdr:sp fLocksText="0">
      <xdr:nvSpPr>
        <xdr:cNvPr id="1" name="Text Box 167"/>
        <xdr:cNvSpPr txBox="1">
          <a:spLocks noChangeArrowheads="1"/>
        </xdr:cNvSpPr>
      </xdr:nvSpPr>
      <xdr:spPr>
        <a:xfrm>
          <a:off x="3990975" y="65817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1181100</xdr:colOff>
      <xdr:row>3</xdr:row>
      <xdr:rowOff>209550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247900" y="8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&amp;L_&#3585;.&#3618;.57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ไตรมาส ก.ย. 57 ส่งตลาด ฯ"/>
      <sheetName val="งวด ก.ย. 57 ส่งตลาด 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pane xSplit="1" ySplit="7" topLeftCell="B6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75" sqref="F75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1" customWidth="1"/>
    <col min="5" max="5" width="0.85546875" style="22" customWidth="1"/>
    <col min="6" max="6" width="14.421875" style="19" customWidth="1"/>
    <col min="7" max="7" width="0.85546875" style="19" customWidth="1"/>
    <col min="8" max="8" width="14.421875" style="21" customWidth="1"/>
    <col min="9" max="9" width="0.85546875" style="22" customWidth="1"/>
    <col min="10" max="16384" width="9.140625" style="1" customWidth="1"/>
  </cols>
  <sheetData>
    <row r="1" spans="1:9" s="3" customFormat="1" ht="21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s="3" customFormat="1" ht="21" customHeight="1">
      <c r="A2" s="63" t="s">
        <v>30</v>
      </c>
      <c r="B2" s="63"/>
      <c r="C2" s="63"/>
      <c r="D2" s="63"/>
      <c r="E2" s="63"/>
      <c r="F2" s="63"/>
      <c r="G2" s="63"/>
      <c r="H2" s="63"/>
      <c r="I2" s="63"/>
    </row>
    <row r="3" spans="1:9" s="3" customFormat="1" ht="21" customHeight="1">
      <c r="A3" s="24" t="s">
        <v>58</v>
      </c>
      <c r="B3" s="24"/>
      <c r="C3" s="24"/>
      <c r="D3" s="24"/>
      <c r="E3" s="25"/>
      <c r="F3" s="25"/>
      <c r="G3" s="25"/>
      <c r="H3" s="24"/>
      <c r="I3" s="25"/>
    </row>
    <row r="4" spans="1:9" s="3" customFormat="1" ht="21" customHeight="1">
      <c r="A4" s="24" t="s">
        <v>54</v>
      </c>
      <c r="B4" s="24"/>
      <c r="C4" s="24"/>
      <c r="D4" s="24"/>
      <c r="E4" s="25"/>
      <c r="F4" s="25"/>
      <c r="G4" s="25"/>
      <c r="H4" s="24"/>
      <c r="I4" s="25"/>
    </row>
    <row r="5" spans="1:9" s="3" customFormat="1" ht="21" customHeight="1">
      <c r="A5" s="4"/>
      <c r="B5" s="4"/>
      <c r="C5" s="4"/>
      <c r="D5" s="60"/>
      <c r="E5" s="61"/>
      <c r="F5" s="14"/>
      <c r="G5" s="14"/>
      <c r="H5" s="6" t="s">
        <v>25</v>
      </c>
      <c r="I5" s="20"/>
    </row>
    <row r="6" spans="1:9" s="3" customFormat="1" ht="21" customHeight="1">
      <c r="A6" s="5"/>
      <c r="B6" s="64" t="s">
        <v>1</v>
      </c>
      <c r="C6" s="64"/>
      <c r="D6" s="64"/>
      <c r="E6" s="64"/>
      <c r="F6" s="64" t="s">
        <v>48</v>
      </c>
      <c r="G6" s="64"/>
      <c r="H6" s="64"/>
      <c r="I6" s="64"/>
    </row>
    <row r="7" spans="2:9" s="3" customFormat="1" ht="21" customHeight="1">
      <c r="B7" s="58" t="s">
        <v>59</v>
      </c>
      <c r="D7" s="58" t="s">
        <v>57</v>
      </c>
      <c r="E7" s="26"/>
      <c r="F7" s="58" t="s">
        <v>59</v>
      </c>
      <c r="H7" s="58" t="s">
        <v>57</v>
      </c>
      <c r="I7" s="26"/>
    </row>
    <row r="8" spans="1:9" s="3" customFormat="1" ht="21" customHeight="1">
      <c r="A8" s="2" t="s">
        <v>2</v>
      </c>
      <c r="B8" s="2"/>
      <c r="C8" s="2"/>
      <c r="D8" s="28"/>
      <c r="E8" s="29"/>
      <c r="F8" s="15"/>
      <c r="G8" s="15"/>
      <c r="H8" s="28"/>
      <c r="I8" s="29"/>
    </row>
    <row r="9" spans="1:9" s="3" customFormat="1" ht="21" customHeight="1">
      <c r="A9" s="30" t="s">
        <v>3</v>
      </c>
      <c r="B9" s="31">
        <v>39252413</v>
      </c>
      <c r="C9" s="30"/>
      <c r="D9" s="31">
        <v>53550467</v>
      </c>
      <c r="E9" s="32"/>
      <c r="F9" s="31">
        <v>39112567</v>
      </c>
      <c r="G9" s="16"/>
      <c r="H9" s="31">
        <v>53299523</v>
      </c>
      <c r="I9" s="32"/>
    </row>
    <row r="10" spans="1:9" s="3" customFormat="1" ht="21" customHeight="1">
      <c r="A10" s="30" t="s">
        <v>31</v>
      </c>
      <c r="B10" s="31">
        <v>464683265</v>
      </c>
      <c r="C10" s="30"/>
      <c r="D10" s="31">
        <v>407632067</v>
      </c>
      <c r="E10" s="32"/>
      <c r="F10" s="31">
        <v>410083828</v>
      </c>
      <c r="G10" s="16"/>
      <c r="H10" s="31">
        <v>356833087</v>
      </c>
      <c r="I10" s="32"/>
    </row>
    <row r="11" spans="1:9" s="3" customFormat="1" ht="21" customHeight="1">
      <c r="A11" s="30" t="s">
        <v>51</v>
      </c>
      <c r="B11" s="31">
        <v>124297</v>
      </c>
      <c r="C11" s="30"/>
      <c r="D11" s="31">
        <v>6810</v>
      </c>
      <c r="E11" s="32"/>
      <c r="F11" s="57">
        <v>0</v>
      </c>
      <c r="G11" s="16"/>
      <c r="H11" s="59">
        <v>0</v>
      </c>
      <c r="I11" s="32"/>
    </row>
    <row r="12" spans="1:9" s="3" customFormat="1" ht="21" customHeight="1">
      <c r="A12" s="30" t="s">
        <v>32</v>
      </c>
      <c r="B12" s="31">
        <v>13796142</v>
      </c>
      <c r="C12" s="30"/>
      <c r="D12" s="31">
        <v>13770312</v>
      </c>
      <c r="E12" s="32"/>
      <c r="F12" s="31">
        <v>13671550</v>
      </c>
      <c r="G12" s="16"/>
      <c r="H12" s="31">
        <v>13672755</v>
      </c>
      <c r="I12" s="32"/>
    </row>
    <row r="13" spans="1:9" s="3" customFormat="1" ht="21" customHeight="1">
      <c r="A13" s="30" t="s">
        <v>33</v>
      </c>
      <c r="B13" s="37">
        <v>351834442</v>
      </c>
      <c r="C13" s="30"/>
      <c r="D13" s="37">
        <v>377412764</v>
      </c>
      <c r="E13" s="38"/>
      <c r="F13" s="37">
        <v>337518477</v>
      </c>
      <c r="G13" s="16"/>
      <c r="H13" s="37">
        <f>363598504-22670</f>
        <v>363575834</v>
      </c>
      <c r="I13" s="38"/>
    </row>
    <row r="14" spans="1:9" s="3" customFormat="1" ht="21" customHeight="1">
      <c r="A14" s="30" t="s">
        <v>4</v>
      </c>
      <c r="B14" s="31">
        <v>1120893</v>
      </c>
      <c r="C14" s="30"/>
      <c r="D14" s="31">
        <v>910177</v>
      </c>
      <c r="E14" s="38"/>
      <c r="F14" s="37">
        <v>31213401</v>
      </c>
      <c r="G14" s="16"/>
      <c r="H14" s="37">
        <v>31123425</v>
      </c>
      <c r="I14" s="38"/>
    </row>
    <row r="15" spans="1:9" s="3" customFormat="1" ht="21" customHeight="1">
      <c r="A15" s="30" t="s">
        <v>34</v>
      </c>
      <c r="B15" s="30"/>
      <c r="C15" s="30"/>
      <c r="D15" s="30"/>
      <c r="E15" s="38"/>
      <c r="F15" s="16"/>
      <c r="G15" s="16"/>
      <c r="H15" s="16"/>
      <c r="I15" s="38"/>
    </row>
    <row r="16" spans="1:9" s="3" customFormat="1" ht="21" customHeight="1">
      <c r="A16" s="33" t="s">
        <v>35</v>
      </c>
      <c r="B16" s="37">
        <v>1742083241</v>
      </c>
      <c r="C16" s="33"/>
      <c r="D16" s="37">
        <v>1753344023</v>
      </c>
      <c r="E16" s="38"/>
      <c r="F16" s="37">
        <v>1691171690</v>
      </c>
      <c r="G16" s="16"/>
      <c r="H16" s="37">
        <v>1706723444</v>
      </c>
      <c r="I16" s="38"/>
    </row>
    <row r="17" spans="1:9" s="3" customFormat="1" ht="21" customHeight="1">
      <c r="A17" s="33" t="s">
        <v>5</v>
      </c>
      <c r="B17" s="40">
        <v>3205736</v>
      </c>
      <c r="C17" s="33"/>
      <c r="D17" s="40">
        <v>4571094</v>
      </c>
      <c r="E17" s="38"/>
      <c r="F17" s="40">
        <v>3097959</v>
      </c>
      <c r="G17" s="16"/>
      <c r="H17" s="40">
        <v>4472766</v>
      </c>
      <c r="I17" s="38"/>
    </row>
    <row r="18" spans="1:9" s="3" customFormat="1" ht="21" customHeight="1">
      <c r="A18" s="34" t="s">
        <v>50</v>
      </c>
      <c r="B18" s="36">
        <f>SUM(B16:B17)</f>
        <v>1745288977</v>
      </c>
      <c r="C18" s="34"/>
      <c r="D18" s="36">
        <f>SUM(D16:D17)</f>
        <v>1757915117</v>
      </c>
      <c r="E18" s="36"/>
      <c r="F18" s="36">
        <f>SUM(F16:F17)</f>
        <v>1694269649</v>
      </c>
      <c r="G18" s="16"/>
      <c r="H18" s="36">
        <f>SUM(H16:H17)</f>
        <v>1711196210</v>
      </c>
      <c r="I18" s="36"/>
    </row>
    <row r="19" spans="1:9" s="3" customFormat="1" ht="21" customHeight="1">
      <c r="A19" s="41" t="s">
        <v>49</v>
      </c>
      <c r="B19" s="10">
        <v>-637147</v>
      </c>
      <c r="C19" s="41"/>
      <c r="D19" s="10">
        <v>-676580</v>
      </c>
      <c r="E19" s="36"/>
      <c r="F19" s="18">
        <v>-566261</v>
      </c>
      <c r="G19" s="16"/>
      <c r="H19" s="18">
        <v>-603865</v>
      </c>
      <c r="I19" s="36"/>
    </row>
    <row r="20" spans="1:9" s="3" customFormat="1" ht="21" customHeight="1">
      <c r="A20" s="41" t="s">
        <v>20</v>
      </c>
      <c r="B20" s="42">
        <v>-88569841</v>
      </c>
      <c r="C20" s="41"/>
      <c r="D20" s="42">
        <f>-90667165+970000</f>
        <v>-89697165</v>
      </c>
      <c r="E20" s="43"/>
      <c r="F20" s="18">
        <f>-86378133</f>
        <v>-86378133</v>
      </c>
      <c r="G20" s="16"/>
      <c r="H20" s="18">
        <f>-88591580+970000</f>
        <v>-87621580</v>
      </c>
      <c r="I20" s="43"/>
    </row>
    <row r="21" spans="1:9" s="3" customFormat="1" ht="21" customHeight="1">
      <c r="A21" s="41" t="s">
        <v>24</v>
      </c>
      <c r="B21" s="42">
        <v>-2840104</v>
      </c>
      <c r="C21" s="41"/>
      <c r="D21" s="42">
        <v>-2885668</v>
      </c>
      <c r="E21" s="43"/>
      <c r="F21" s="18">
        <v>-2840104</v>
      </c>
      <c r="G21" s="16"/>
      <c r="H21" s="18">
        <f>-2885668</f>
        <v>-2885668</v>
      </c>
      <c r="I21" s="38"/>
    </row>
    <row r="22" spans="1:9" s="3" customFormat="1" ht="21" customHeight="1">
      <c r="A22" s="34" t="s">
        <v>36</v>
      </c>
      <c r="B22" s="39">
        <f>SUM(B18:B21)</f>
        <v>1653241885</v>
      </c>
      <c r="C22" s="34"/>
      <c r="D22" s="39">
        <f>SUM(D18:D21)</f>
        <v>1664655704</v>
      </c>
      <c r="E22" s="36"/>
      <c r="F22" s="39">
        <f>SUM(F18:F21)</f>
        <v>1604485151</v>
      </c>
      <c r="G22" s="16"/>
      <c r="H22" s="39">
        <f>SUM(H18:H21)</f>
        <v>1620085097</v>
      </c>
      <c r="I22" s="36"/>
    </row>
    <row r="23" spans="1:9" s="3" customFormat="1" ht="21" customHeight="1">
      <c r="A23" s="30" t="s">
        <v>7</v>
      </c>
      <c r="B23" s="42">
        <v>1702134</v>
      </c>
      <c r="C23" s="30"/>
      <c r="D23" s="42">
        <v>2051165</v>
      </c>
      <c r="E23" s="43"/>
      <c r="F23" s="42">
        <v>296619</v>
      </c>
      <c r="G23" s="16"/>
      <c r="H23" s="42">
        <v>332527</v>
      </c>
      <c r="I23" s="43"/>
    </row>
    <row r="24" spans="1:9" s="3" customFormat="1" ht="21" customHeight="1">
      <c r="A24" s="30" t="s">
        <v>6</v>
      </c>
      <c r="B24" s="42">
        <v>16644715</v>
      </c>
      <c r="C24" s="30"/>
      <c r="D24" s="42">
        <f>18900941</f>
        <v>18900941</v>
      </c>
      <c r="E24" s="43"/>
      <c r="F24" s="42">
        <v>11270553</v>
      </c>
      <c r="G24" s="16"/>
      <c r="H24" s="42">
        <f>12286849</f>
        <v>12286849</v>
      </c>
      <c r="I24" s="43"/>
    </row>
    <row r="25" spans="1:9" s="3" customFormat="1" ht="21" customHeight="1">
      <c r="A25" s="30" t="s">
        <v>8</v>
      </c>
      <c r="B25" s="42">
        <v>31394681</v>
      </c>
      <c r="C25" s="30"/>
      <c r="D25" s="42">
        <v>32275104</v>
      </c>
      <c r="E25" s="43"/>
      <c r="F25" s="42">
        <v>30100248</v>
      </c>
      <c r="G25" s="16"/>
      <c r="H25" s="42">
        <v>31280619</v>
      </c>
      <c r="I25" s="43"/>
    </row>
    <row r="26" spans="1:9" s="3" customFormat="1" ht="21" customHeight="1">
      <c r="A26" s="30" t="s">
        <v>37</v>
      </c>
      <c r="B26" s="42">
        <v>655060</v>
      </c>
      <c r="C26" s="30"/>
      <c r="D26" s="42">
        <v>606416</v>
      </c>
      <c r="E26" s="43"/>
      <c r="F26" s="42">
        <v>595407</v>
      </c>
      <c r="G26" s="16"/>
      <c r="H26" s="42">
        <v>530002</v>
      </c>
      <c r="I26" s="43"/>
    </row>
    <row r="27" spans="1:9" s="3" customFormat="1" ht="21" customHeight="1">
      <c r="A27" s="30" t="s">
        <v>55</v>
      </c>
      <c r="B27" s="42">
        <v>1993934</v>
      </c>
      <c r="C27" s="30"/>
      <c r="D27" s="42">
        <v>2006821</v>
      </c>
      <c r="E27" s="43"/>
      <c r="F27" s="42">
        <v>1027381</v>
      </c>
      <c r="G27" s="16"/>
      <c r="H27" s="42">
        <v>904395</v>
      </c>
      <c r="I27" s="43"/>
    </row>
    <row r="28" spans="1:9" s="3" customFormat="1" ht="21" customHeight="1">
      <c r="A28" s="30" t="s">
        <v>9</v>
      </c>
      <c r="B28" s="38">
        <v>19491123</v>
      </c>
      <c r="C28" s="30"/>
      <c r="D28" s="38">
        <v>22728494</v>
      </c>
      <c r="E28" s="38"/>
      <c r="F28" s="40">
        <v>13240598</v>
      </c>
      <c r="G28" s="16"/>
      <c r="H28" s="40">
        <v>18825607</v>
      </c>
      <c r="I28" s="38"/>
    </row>
    <row r="29" spans="1:9" s="3" customFormat="1" ht="21" customHeight="1" thickBot="1">
      <c r="A29" s="44" t="s">
        <v>10</v>
      </c>
      <c r="B29" s="13">
        <f>B9+B10+B12+B13+B14+B22+B23+B24+B25+B26+B27+B28+B11</f>
        <v>2595934984</v>
      </c>
      <c r="C29" s="44"/>
      <c r="D29" s="13">
        <f>D9+D10+D12+D13+D14+D22+D23+D24+D25+D26+D27+D28+D11</f>
        <v>2596507242</v>
      </c>
      <c r="E29" s="36"/>
      <c r="F29" s="13">
        <f>F9+F10+F12+F13+F14+F22+F23+F24+F25+F26+F27+F28+F11</f>
        <v>2492615780</v>
      </c>
      <c r="G29" s="16"/>
      <c r="H29" s="13">
        <f>H9+H10+H12+H13+H14+H22+H23+H24+H25+H26+H27+H28+H11</f>
        <v>2502749720</v>
      </c>
      <c r="I29" s="36"/>
    </row>
    <row r="30" spans="1:9" s="3" customFormat="1" ht="21" customHeight="1" thickTop="1">
      <c r="A30" s="44"/>
      <c r="B30" s="36"/>
      <c r="C30" s="44"/>
      <c r="D30" s="36"/>
      <c r="E30" s="36"/>
      <c r="F30" s="16"/>
      <c r="G30" s="16"/>
      <c r="H30" s="38"/>
      <c r="I30" s="38"/>
    </row>
    <row r="31" spans="1:9" s="11" customFormat="1" ht="21" customHeight="1">
      <c r="A31" s="27"/>
      <c r="B31" s="27"/>
      <c r="C31" s="27"/>
      <c r="D31" s="36"/>
      <c r="E31" s="36"/>
      <c r="F31" s="16"/>
      <c r="G31" s="16"/>
      <c r="H31" s="36"/>
      <c r="I31" s="36"/>
    </row>
    <row r="32" spans="1:9" s="11" customFormat="1" ht="21" customHeight="1">
      <c r="A32" s="27"/>
      <c r="B32" s="27"/>
      <c r="C32" s="27"/>
      <c r="D32" s="36"/>
      <c r="E32" s="36"/>
      <c r="F32" s="16"/>
      <c r="G32" s="16"/>
      <c r="H32" s="36"/>
      <c r="I32" s="36"/>
    </row>
    <row r="33" spans="1:9" s="11" customFormat="1" ht="21" customHeight="1">
      <c r="A33" s="27"/>
      <c r="B33" s="27"/>
      <c r="C33" s="27"/>
      <c r="D33" s="36"/>
      <c r="E33" s="36"/>
      <c r="F33" s="16"/>
      <c r="G33" s="16"/>
      <c r="H33" s="36"/>
      <c r="I33" s="36"/>
    </row>
    <row r="34" spans="1:9" s="11" customFormat="1" ht="21" customHeight="1">
      <c r="A34" s="27"/>
      <c r="B34" s="27"/>
      <c r="C34" s="27"/>
      <c r="D34" s="36"/>
      <c r="E34" s="36"/>
      <c r="F34" s="16"/>
      <c r="G34" s="16"/>
      <c r="H34" s="36"/>
      <c r="I34" s="36"/>
    </row>
    <row r="35" spans="1:9" s="11" customFormat="1" ht="21" customHeight="1">
      <c r="A35" s="27"/>
      <c r="B35" s="27"/>
      <c r="C35" s="27"/>
      <c r="D35" s="36"/>
      <c r="E35" s="36"/>
      <c r="F35" s="16"/>
      <c r="G35" s="16"/>
      <c r="H35" s="36"/>
      <c r="I35" s="36"/>
    </row>
    <row r="36" spans="1:9" s="11" customFormat="1" ht="21" customHeight="1">
      <c r="A36" s="27"/>
      <c r="B36" s="27"/>
      <c r="C36" s="27"/>
      <c r="D36" s="36"/>
      <c r="E36" s="36"/>
      <c r="F36" s="16"/>
      <c r="G36" s="16"/>
      <c r="H36" s="36"/>
      <c r="I36" s="36"/>
    </row>
    <row r="37" spans="1:9" s="11" customFormat="1" ht="21" customHeight="1">
      <c r="A37" s="27"/>
      <c r="B37" s="27"/>
      <c r="C37" s="27"/>
      <c r="D37" s="36"/>
      <c r="E37" s="36"/>
      <c r="F37" s="16"/>
      <c r="G37" s="16"/>
      <c r="H37" s="36"/>
      <c r="I37" s="36"/>
    </row>
    <row r="38" spans="1:9" s="11" customFormat="1" ht="21" customHeight="1">
      <c r="A38" s="27"/>
      <c r="B38" s="27"/>
      <c r="C38" s="27"/>
      <c r="D38" s="36"/>
      <c r="E38" s="36"/>
      <c r="F38" s="16"/>
      <c r="G38" s="16"/>
      <c r="H38" s="36"/>
      <c r="I38" s="36"/>
    </row>
    <row r="39" spans="1:9" s="11" customFormat="1" ht="21" customHeight="1">
      <c r="A39" s="27"/>
      <c r="B39" s="27"/>
      <c r="C39" s="27"/>
      <c r="D39" s="36"/>
      <c r="E39" s="36"/>
      <c r="F39" s="16"/>
      <c r="G39" s="16"/>
      <c r="H39" s="36"/>
      <c r="I39" s="36"/>
    </row>
    <row r="40" spans="1:9" s="11" customFormat="1" ht="21" customHeight="1">
      <c r="A40" s="27"/>
      <c r="B40" s="27"/>
      <c r="C40" s="27"/>
      <c r="D40" s="36"/>
      <c r="E40" s="36"/>
      <c r="F40" s="16"/>
      <c r="G40" s="16"/>
      <c r="H40" s="36"/>
      <c r="I40" s="36"/>
    </row>
    <row r="41" spans="1:9" s="11" customFormat="1" ht="21" customHeight="1">
      <c r="A41" s="27"/>
      <c r="B41" s="27"/>
      <c r="C41" s="27"/>
      <c r="D41" s="36"/>
      <c r="E41" s="36"/>
      <c r="F41" s="16"/>
      <c r="G41" s="16"/>
      <c r="H41" s="36"/>
      <c r="I41" s="36"/>
    </row>
    <row r="42" spans="1:9" s="11" customFormat="1" ht="21" customHeight="1">
      <c r="A42" s="27"/>
      <c r="B42" s="27"/>
      <c r="C42" s="27"/>
      <c r="D42" s="36"/>
      <c r="E42" s="36"/>
      <c r="F42" s="16"/>
      <c r="G42" s="16"/>
      <c r="H42" s="36"/>
      <c r="I42" s="36"/>
    </row>
    <row r="43" spans="1:9" s="3" customFormat="1" ht="21" customHeight="1">
      <c r="A43" s="45" t="s">
        <v>41</v>
      </c>
      <c r="B43" s="45"/>
      <c r="C43" s="45"/>
      <c r="D43" s="30"/>
      <c r="E43" s="46"/>
      <c r="F43" s="16"/>
      <c r="G43" s="16"/>
      <c r="H43" s="30"/>
      <c r="I43" s="46"/>
    </row>
    <row r="44" spans="1:9" s="3" customFormat="1" ht="21" customHeight="1">
      <c r="A44" s="47" t="s">
        <v>26</v>
      </c>
      <c r="B44" s="9">
        <v>1919356874</v>
      </c>
      <c r="C44" s="47"/>
      <c r="D44" s="9">
        <v>1935272479</v>
      </c>
      <c r="E44" s="46"/>
      <c r="F44" s="7">
        <v>1854413842</v>
      </c>
      <c r="G44" s="16"/>
      <c r="H44" s="7">
        <v>1871061159</v>
      </c>
      <c r="I44" s="46"/>
    </row>
    <row r="45" spans="1:9" s="3" customFormat="1" ht="21" customHeight="1">
      <c r="A45" s="30" t="s">
        <v>31</v>
      </c>
      <c r="B45" s="9">
        <v>131230502</v>
      </c>
      <c r="C45" s="30"/>
      <c r="D45" s="9">
        <f>124295617</f>
        <v>124295617</v>
      </c>
      <c r="E45" s="46"/>
      <c r="F45" s="7">
        <v>117700864</v>
      </c>
      <c r="G45" s="16"/>
      <c r="H45" s="7">
        <v>114417434</v>
      </c>
      <c r="I45" s="46"/>
    </row>
    <row r="46" spans="1:9" s="3" customFormat="1" ht="21" customHeight="1">
      <c r="A46" s="30" t="s">
        <v>11</v>
      </c>
      <c r="B46" s="9">
        <v>11044161</v>
      </c>
      <c r="C46" s="30"/>
      <c r="D46" s="9">
        <v>10909681</v>
      </c>
      <c r="E46" s="36"/>
      <c r="F46" s="7">
        <v>10989477</v>
      </c>
      <c r="G46" s="16"/>
      <c r="H46" s="7">
        <v>10803643</v>
      </c>
      <c r="I46" s="36"/>
    </row>
    <row r="47" spans="1:9" s="3" customFormat="1" ht="21" customHeight="1">
      <c r="A47" s="30" t="s">
        <v>52</v>
      </c>
      <c r="B47" s="31">
        <v>238837</v>
      </c>
      <c r="C47" s="30"/>
      <c r="D47" s="31">
        <v>133317</v>
      </c>
      <c r="E47" s="32"/>
      <c r="F47" s="57">
        <v>0</v>
      </c>
      <c r="G47" s="16"/>
      <c r="H47" s="59">
        <v>0</v>
      </c>
      <c r="I47" s="32"/>
    </row>
    <row r="48" spans="1:9" s="3" customFormat="1" ht="21" customHeight="1">
      <c r="A48" s="55" t="s">
        <v>38</v>
      </c>
      <c r="B48" s="9">
        <v>12432133</v>
      </c>
      <c r="C48" s="55"/>
      <c r="D48" s="9">
        <v>21710574</v>
      </c>
      <c r="E48" s="36"/>
      <c r="F48" s="7">
        <v>11789697</v>
      </c>
      <c r="G48" s="16"/>
      <c r="H48" s="7">
        <v>21316105</v>
      </c>
      <c r="I48" s="36"/>
    </row>
    <row r="49" spans="1:9" s="3" customFormat="1" ht="21" customHeight="1">
      <c r="A49" s="55" t="s">
        <v>39</v>
      </c>
      <c r="B49" s="9">
        <v>138484526</v>
      </c>
      <c r="C49" s="55"/>
      <c r="D49" s="9">
        <v>140147252</v>
      </c>
      <c r="E49" s="36"/>
      <c r="F49" s="7">
        <v>138484526</v>
      </c>
      <c r="G49" s="16"/>
      <c r="H49" s="7">
        <v>140734626</v>
      </c>
      <c r="I49" s="36"/>
    </row>
    <row r="50" spans="1:9" s="3" customFormat="1" ht="21" customHeight="1">
      <c r="A50" s="30" t="s">
        <v>28</v>
      </c>
      <c r="B50" s="28">
        <v>1702134</v>
      </c>
      <c r="C50" s="30"/>
      <c r="D50" s="28">
        <f>+D23</f>
        <v>2051165</v>
      </c>
      <c r="E50" s="29"/>
      <c r="F50" s="42">
        <v>296619</v>
      </c>
      <c r="G50" s="16"/>
      <c r="H50" s="28">
        <f>H23</f>
        <v>332527</v>
      </c>
      <c r="I50" s="29"/>
    </row>
    <row r="51" spans="1:9" s="3" customFormat="1" ht="21" customHeight="1">
      <c r="A51" s="30" t="s">
        <v>27</v>
      </c>
      <c r="B51" s="28">
        <v>8378154</v>
      </c>
      <c r="C51" s="30"/>
      <c r="D51" s="28">
        <v>8257159</v>
      </c>
      <c r="E51" s="29"/>
      <c r="F51" s="28">
        <v>8282851</v>
      </c>
      <c r="G51" s="16"/>
      <c r="H51" s="28">
        <v>8174667</v>
      </c>
      <c r="I51" s="29"/>
    </row>
    <row r="52" spans="1:9" s="3" customFormat="1" ht="21" customHeight="1">
      <c r="A52" s="30" t="s">
        <v>56</v>
      </c>
      <c r="B52" s="28">
        <v>5011299</v>
      </c>
      <c r="C52" s="30"/>
      <c r="D52" s="28">
        <v>3106688</v>
      </c>
      <c r="E52" s="29"/>
      <c r="F52" s="28">
        <v>4759797</v>
      </c>
      <c r="G52" s="16"/>
      <c r="H52" s="28">
        <v>2802278</v>
      </c>
      <c r="I52" s="29"/>
    </row>
    <row r="53" spans="1:9" s="3" customFormat="1" ht="21" customHeight="1">
      <c r="A53" s="30" t="s">
        <v>12</v>
      </c>
      <c r="B53" s="28">
        <v>49114945</v>
      </c>
      <c r="C53" s="30"/>
      <c r="D53" s="28">
        <v>54571620</v>
      </c>
      <c r="E53" s="29"/>
      <c r="F53" s="28">
        <v>34977402</v>
      </c>
      <c r="G53" s="16"/>
      <c r="H53" s="28">
        <v>44142551</v>
      </c>
      <c r="I53" s="29"/>
    </row>
    <row r="54" spans="1:9" s="3" customFormat="1" ht="21" customHeight="1">
      <c r="A54" s="33" t="s">
        <v>53</v>
      </c>
      <c r="B54" s="8">
        <f>SUM(B44:B53)</f>
        <v>2276993565</v>
      </c>
      <c r="C54" s="33"/>
      <c r="D54" s="8">
        <f>SUM(D44:D53)</f>
        <v>2300455552</v>
      </c>
      <c r="E54" s="36"/>
      <c r="F54" s="8">
        <f>SUM(F44:F53)</f>
        <v>2181695075</v>
      </c>
      <c r="G54" s="16"/>
      <c r="H54" s="8">
        <f>SUM(H44:H53)</f>
        <v>2213784990</v>
      </c>
      <c r="I54" s="36"/>
    </row>
    <row r="55" spans="1:9" s="3" customFormat="1" ht="21" customHeight="1">
      <c r="A55" s="33"/>
      <c r="B55" s="36"/>
      <c r="C55" s="33"/>
      <c r="D55" s="36"/>
      <c r="E55" s="36"/>
      <c r="F55" s="16"/>
      <c r="G55" s="16"/>
      <c r="H55" s="36"/>
      <c r="I55" s="36"/>
    </row>
    <row r="56" spans="1:9" s="3" customFormat="1" ht="21" customHeight="1">
      <c r="A56" s="30" t="s">
        <v>40</v>
      </c>
      <c r="B56" s="49"/>
      <c r="C56" s="30"/>
      <c r="D56" s="49"/>
      <c r="E56" s="50"/>
      <c r="F56" s="16"/>
      <c r="G56" s="16"/>
      <c r="H56" s="49"/>
      <c r="I56" s="50"/>
    </row>
    <row r="57" spans="1:9" s="3" customFormat="1" ht="21" customHeight="1">
      <c r="A57" s="47" t="s">
        <v>13</v>
      </c>
      <c r="B57" s="49"/>
      <c r="C57" s="47"/>
      <c r="D57" s="49"/>
      <c r="E57" s="50"/>
      <c r="F57" s="16"/>
      <c r="G57" s="16"/>
      <c r="H57" s="49"/>
      <c r="I57" s="50"/>
    </row>
    <row r="58" spans="1:9" s="3" customFormat="1" ht="21" customHeight="1">
      <c r="A58" s="33" t="s">
        <v>14</v>
      </c>
      <c r="B58" s="49"/>
      <c r="C58" s="33"/>
      <c r="D58" s="49"/>
      <c r="E58" s="50"/>
      <c r="F58" s="16"/>
      <c r="G58" s="16"/>
      <c r="H58" s="49"/>
      <c r="I58" s="50"/>
    </row>
    <row r="59" spans="1:9" s="3" customFormat="1" ht="21" customHeight="1" thickBot="1">
      <c r="A59" s="51" t="s">
        <v>22</v>
      </c>
      <c r="B59" s="52">
        <v>16550</v>
      </c>
      <c r="C59" s="51"/>
      <c r="D59" s="52">
        <v>16550</v>
      </c>
      <c r="E59" s="50"/>
      <c r="F59" s="52">
        <v>16550</v>
      </c>
      <c r="G59" s="16"/>
      <c r="H59" s="52">
        <v>16550</v>
      </c>
      <c r="I59" s="50"/>
    </row>
    <row r="60" spans="1:9" s="3" customFormat="1" ht="21" customHeight="1" thickBot="1" thickTop="1">
      <c r="A60" s="51" t="s">
        <v>21</v>
      </c>
      <c r="B60" s="52">
        <v>39983450</v>
      </c>
      <c r="C60" s="51"/>
      <c r="D60" s="52">
        <v>39983450</v>
      </c>
      <c r="E60" s="50"/>
      <c r="F60" s="52">
        <v>39983450</v>
      </c>
      <c r="G60" s="16"/>
      <c r="H60" s="52">
        <v>39983450</v>
      </c>
      <c r="I60" s="50"/>
    </row>
    <row r="61" spans="1:9" s="3" customFormat="1" ht="21" customHeight="1" thickTop="1">
      <c r="A61" s="53" t="s">
        <v>15</v>
      </c>
      <c r="B61" s="54"/>
      <c r="C61" s="53"/>
      <c r="D61" s="54"/>
      <c r="E61" s="50"/>
      <c r="F61" s="17"/>
      <c r="G61" s="17"/>
      <c r="H61" s="54"/>
      <c r="I61" s="50"/>
    </row>
    <row r="62" spans="1:9" s="3" customFormat="1" ht="21" customHeight="1">
      <c r="A62" s="51" t="s">
        <v>23</v>
      </c>
      <c r="B62" s="50">
        <v>19088429</v>
      </c>
      <c r="C62" s="51"/>
      <c r="D62" s="50">
        <v>19088429</v>
      </c>
      <c r="E62" s="50"/>
      <c r="F62" s="50">
        <v>19088429</v>
      </c>
      <c r="G62" s="16"/>
      <c r="H62" s="50">
        <v>19088429</v>
      </c>
      <c r="I62" s="50"/>
    </row>
    <row r="63" spans="1:9" s="3" customFormat="1" ht="21" customHeight="1">
      <c r="A63" s="55" t="s">
        <v>16</v>
      </c>
      <c r="B63" s="49">
        <v>56346232</v>
      </c>
      <c r="C63" s="55"/>
      <c r="D63" s="49">
        <v>56346232</v>
      </c>
      <c r="E63" s="50"/>
      <c r="F63" s="49">
        <v>56346232</v>
      </c>
      <c r="G63" s="16"/>
      <c r="H63" s="49">
        <v>56346232</v>
      </c>
      <c r="I63" s="50"/>
    </row>
    <row r="64" spans="1:9" s="3" customFormat="1" ht="21" customHeight="1">
      <c r="A64" s="55" t="s">
        <v>42</v>
      </c>
      <c r="B64" s="49">
        <v>46897764</v>
      </c>
      <c r="C64" s="55"/>
      <c r="D64" s="49">
        <v>39837149</v>
      </c>
      <c r="E64" s="50"/>
      <c r="F64" s="49">
        <v>46175441</v>
      </c>
      <c r="G64" s="17"/>
      <c r="H64" s="49">
        <v>38495631</v>
      </c>
      <c r="I64" s="36"/>
    </row>
    <row r="65" spans="1:9" s="3" customFormat="1" ht="21" customHeight="1">
      <c r="A65" s="30" t="s">
        <v>17</v>
      </c>
      <c r="B65" s="49"/>
      <c r="C65" s="30"/>
      <c r="D65" s="49"/>
      <c r="E65" s="50"/>
      <c r="F65" s="16"/>
      <c r="G65" s="16"/>
      <c r="I65" s="15"/>
    </row>
    <row r="66" spans="1:9" s="3" customFormat="1" ht="21" customHeight="1">
      <c r="A66" s="33" t="s">
        <v>18</v>
      </c>
      <c r="B66" s="49"/>
      <c r="C66" s="33"/>
      <c r="D66" s="49"/>
      <c r="E66" s="50"/>
      <c r="F66" s="18"/>
      <c r="G66" s="18"/>
      <c r="I66" s="15"/>
    </row>
    <row r="67" spans="1:9" s="3" customFormat="1" ht="21" customHeight="1">
      <c r="A67" s="51" t="s">
        <v>43</v>
      </c>
      <c r="B67" s="48">
        <v>19000000</v>
      </c>
      <c r="C67" s="34"/>
      <c r="D67" s="48">
        <v>18000000</v>
      </c>
      <c r="E67" s="36"/>
      <c r="F67" s="48">
        <v>19000000</v>
      </c>
      <c r="G67" s="16"/>
      <c r="H67" s="48">
        <v>18000000</v>
      </c>
      <c r="I67" s="36"/>
    </row>
    <row r="68" spans="1:9" s="3" customFormat="1" ht="21" customHeight="1">
      <c r="A68" s="51" t="s">
        <v>29</v>
      </c>
      <c r="B68" s="48">
        <v>81500000</v>
      </c>
      <c r="C68" s="34"/>
      <c r="D68" s="48">
        <v>76500000</v>
      </c>
      <c r="E68" s="36"/>
      <c r="F68" s="48">
        <v>81500000</v>
      </c>
      <c r="G68" s="16"/>
      <c r="H68" s="48">
        <v>76500000</v>
      </c>
      <c r="I68" s="36"/>
    </row>
    <row r="69" spans="1:9" s="3" customFormat="1" ht="21" customHeight="1">
      <c r="A69" s="33" t="s">
        <v>19</v>
      </c>
      <c r="B69" s="56">
        <v>96001822</v>
      </c>
      <c r="C69" s="33"/>
      <c r="D69" s="56">
        <v>86164059</v>
      </c>
      <c r="E69" s="50"/>
      <c r="F69" s="56">
        <v>88810603</v>
      </c>
      <c r="G69" s="16"/>
      <c r="H69" s="56">
        <v>80534438</v>
      </c>
      <c r="I69" s="50"/>
    </row>
    <row r="70" spans="1:9" s="3" customFormat="1" ht="21" customHeight="1">
      <c r="A70" s="33" t="s">
        <v>47</v>
      </c>
      <c r="B70" s="49">
        <f>SUM(B62:B69)</f>
        <v>318834247</v>
      </c>
      <c r="C70" s="33"/>
      <c r="D70" s="49">
        <f>SUM(D62:D69)</f>
        <v>295935869</v>
      </c>
      <c r="E70" s="50"/>
      <c r="F70" s="49">
        <f>SUM(F62:F69)</f>
        <v>310920705</v>
      </c>
      <c r="G70" s="16"/>
      <c r="H70" s="49">
        <f>SUM(H62:H69)</f>
        <v>288964730</v>
      </c>
      <c r="I70" s="50"/>
    </row>
    <row r="71" spans="1:9" s="3" customFormat="1" ht="21" customHeight="1">
      <c r="A71" s="30" t="s">
        <v>44</v>
      </c>
      <c r="B71" s="56">
        <v>107172</v>
      </c>
      <c r="C71" s="30"/>
      <c r="D71" s="56">
        <v>115821</v>
      </c>
      <c r="E71" s="50"/>
      <c r="F71" s="35">
        <v>0</v>
      </c>
      <c r="G71" s="16"/>
      <c r="H71" s="35">
        <v>0</v>
      </c>
      <c r="I71" s="36"/>
    </row>
    <row r="72" spans="1:9" s="3" customFormat="1" ht="21" customHeight="1">
      <c r="A72" s="33" t="s">
        <v>45</v>
      </c>
      <c r="B72" s="49">
        <f>SUM(B70:B71)</f>
        <v>318941419</v>
      </c>
      <c r="C72" s="33"/>
      <c r="D72" s="49">
        <f>SUM(D70:D71)</f>
        <v>296051690</v>
      </c>
      <c r="E72" s="50"/>
      <c r="F72" s="49">
        <f>SUM(F70:F71)</f>
        <v>310920705</v>
      </c>
      <c r="G72" s="16"/>
      <c r="H72" s="49">
        <f>SUM(H70:H71)</f>
        <v>288964730</v>
      </c>
      <c r="I72" s="50"/>
    </row>
    <row r="73" spans="1:9" s="3" customFormat="1" ht="21" customHeight="1" thickBot="1">
      <c r="A73" s="44" t="s">
        <v>46</v>
      </c>
      <c r="B73" s="12">
        <f>+B72+B54</f>
        <v>2595934984</v>
      </c>
      <c r="C73" s="44"/>
      <c r="D73" s="12">
        <f>D54+D72</f>
        <v>2596507242</v>
      </c>
      <c r="E73" s="50"/>
      <c r="F73" s="12">
        <f>F54+F72</f>
        <v>2492615780</v>
      </c>
      <c r="G73" s="16"/>
      <c r="H73" s="12">
        <f>H54+H72</f>
        <v>2502749720</v>
      </c>
      <c r="I73" s="50"/>
    </row>
    <row r="74" spans="1:9" s="3" customFormat="1" ht="21" customHeight="1" thickTop="1">
      <c r="A74" s="30"/>
      <c r="B74" s="49"/>
      <c r="C74" s="30"/>
      <c r="D74" s="49"/>
      <c r="E74" s="50"/>
      <c r="F74" s="16"/>
      <c r="G74" s="16"/>
      <c r="H74" s="49"/>
      <c r="I74" s="50"/>
    </row>
    <row r="75" spans="1:9" s="23" customFormat="1" ht="21" customHeight="1">
      <c r="A75" s="1"/>
      <c r="B75" s="62"/>
      <c r="C75" s="1"/>
      <c r="D75" s="62"/>
      <c r="E75" s="22"/>
      <c r="F75" s="62"/>
      <c r="G75" s="19"/>
      <c r="H75" s="62"/>
      <c r="I75" s="22"/>
    </row>
    <row r="76" spans="1:9" s="23" customFormat="1" ht="21" customHeight="1">
      <c r="A76" s="1"/>
      <c r="B76" s="1"/>
      <c r="C76" s="1"/>
      <c r="D76" s="21"/>
      <c r="E76" s="22"/>
      <c r="F76" s="19"/>
      <c r="G76" s="19"/>
      <c r="H76" s="21"/>
      <c r="I76" s="22"/>
    </row>
  </sheetData>
  <sheetProtection password="CC7F" sheet="1"/>
  <mergeCells count="4">
    <mergeCell ref="A1:I1"/>
    <mergeCell ref="A2:I2"/>
    <mergeCell ref="B6:E6"/>
    <mergeCell ref="F6:I6"/>
  </mergeCells>
  <printOptions horizontalCentered="1"/>
  <pageMargins left="0" right="0" top="0.7874015748031497" bottom="0" header="0.2755905511811024" footer="0.11811023622047245"/>
  <pageSetup cellComments="asDisplayed" horizontalDpi="600" verticalDpi="600" orientation="portrait" paperSize="9" scale="90" r:id="rId1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pane xSplit="6" ySplit="7" topLeftCell="G8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F13" sqref="F13"/>
    </sheetView>
  </sheetViews>
  <sheetFormatPr defaultColWidth="9.140625" defaultRowHeight="12.75"/>
  <cols>
    <col min="1" max="5" width="1.7109375" style="66" customWidth="1"/>
    <col min="6" max="6" width="38.140625" style="66" customWidth="1"/>
    <col min="7" max="7" width="12.140625" style="76" customWidth="1"/>
    <col min="8" max="8" width="0.9921875" style="66" customWidth="1"/>
    <col min="9" max="9" width="11.8515625" style="76" customWidth="1"/>
    <col min="10" max="10" width="1.1484375" style="66" customWidth="1"/>
    <col min="11" max="11" width="12.00390625" style="66" customWidth="1"/>
    <col min="12" max="12" width="1.7109375" style="66" customWidth="1"/>
    <col min="13" max="13" width="12.28125" style="66" customWidth="1"/>
    <col min="14" max="14" width="1.421875" style="66" customWidth="1"/>
    <col min="15" max="15" width="11.8515625" style="76" customWidth="1"/>
    <col min="16" max="16" width="0.9921875" style="66" customWidth="1"/>
    <col min="17" max="17" width="11.7109375" style="66" customWidth="1"/>
    <col min="18" max="16384" width="9.140625" style="66" customWidth="1"/>
  </cols>
  <sheetData>
    <row r="1" spans="1:17" ht="18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8" customHeight="1">
      <c r="A2" s="65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8" customHeight="1">
      <c r="A3" s="65" t="s">
        <v>61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8" customHeight="1">
      <c r="A4" s="65" t="s">
        <v>54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7:17" ht="15" customHeight="1">
      <c r="G5" s="67"/>
      <c r="I5" s="67"/>
      <c r="M5" s="67"/>
      <c r="N5" s="68"/>
      <c r="O5" s="67"/>
      <c r="P5" s="68"/>
      <c r="Q5" s="69" t="s">
        <v>25</v>
      </c>
    </row>
    <row r="6" spans="7:17" ht="18" customHeight="1">
      <c r="G6" s="70" t="s">
        <v>1</v>
      </c>
      <c r="H6" s="70"/>
      <c r="I6" s="70"/>
      <c r="J6" s="70"/>
      <c r="K6" s="70"/>
      <c r="L6" s="71"/>
      <c r="M6" s="72" t="s">
        <v>48</v>
      </c>
      <c r="N6" s="72"/>
      <c r="O6" s="72"/>
      <c r="P6" s="72"/>
      <c r="Q6" s="72"/>
    </row>
    <row r="7" spans="7:17" ht="20.25" customHeight="1">
      <c r="G7" s="58" t="s">
        <v>59</v>
      </c>
      <c r="I7" s="58" t="s">
        <v>62</v>
      </c>
      <c r="J7" s="73"/>
      <c r="K7" s="58" t="s">
        <v>63</v>
      </c>
      <c r="M7" s="58" t="s">
        <v>59</v>
      </c>
      <c r="O7" s="58" t="s">
        <v>62</v>
      </c>
      <c r="P7" s="74"/>
      <c r="Q7" s="58" t="s">
        <v>63</v>
      </c>
    </row>
    <row r="8" spans="7:17" ht="12" customHeight="1">
      <c r="G8" s="66"/>
      <c r="I8" s="66"/>
      <c r="J8" s="75"/>
      <c r="M8" s="68"/>
      <c r="N8" s="58"/>
      <c r="O8" s="68"/>
      <c r="P8" s="75"/>
      <c r="Q8" s="68"/>
    </row>
    <row r="9" spans="10:16" ht="12" customHeight="1">
      <c r="J9" s="75"/>
      <c r="K9" s="76"/>
      <c r="O9" s="66"/>
      <c r="P9" s="75"/>
    </row>
    <row r="10" spans="10:16" ht="7.5" customHeight="1">
      <c r="J10" s="75"/>
      <c r="K10" s="76"/>
      <c r="O10" s="66"/>
      <c r="P10" s="75"/>
    </row>
    <row r="11" spans="1:17" ht="18" customHeight="1">
      <c r="A11" s="66" t="s">
        <v>64</v>
      </c>
      <c r="G11" s="77">
        <v>25550306</v>
      </c>
      <c r="I11" s="77">
        <v>25795884</v>
      </c>
      <c r="K11" s="77">
        <v>25229895</v>
      </c>
      <c r="M11" s="78">
        <v>24260346</v>
      </c>
      <c r="O11" s="77">
        <v>24491572</v>
      </c>
      <c r="Q11" s="78">
        <v>24161452</v>
      </c>
    </row>
    <row r="12" spans="1:17" ht="18" customHeight="1">
      <c r="A12" s="66" t="s">
        <v>65</v>
      </c>
      <c r="G12" s="77">
        <v>10441345</v>
      </c>
      <c r="I12" s="77">
        <v>10834046</v>
      </c>
      <c r="K12" s="77">
        <v>11036287</v>
      </c>
      <c r="L12" s="79"/>
      <c r="M12" s="78">
        <v>9871622</v>
      </c>
      <c r="O12" s="77">
        <v>10243916</v>
      </c>
      <c r="P12" s="80"/>
      <c r="Q12" s="78">
        <v>10512530</v>
      </c>
    </row>
    <row r="13" spans="3:17" ht="18" customHeight="1">
      <c r="C13" s="66" t="s">
        <v>66</v>
      </c>
      <c r="G13" s="81">
        <f>G11-G12</f>
        <v>15108961</v>
      </c>
      <c r="I13" s="81">
        <f>I11-I12</f>
        <v>14961838</v>
      </c>
      <c r="K13" s="81">
        <f>K11-K12</f>
        <v>14193608</v>
      </c>
      <c r="M13" s="82">
        <f>M11-M12</f>
        <v>14388724</v>
      </c>
      <c r="O13" s="81">
        <f>O11-O12</f>
        <v>14247656</v>
      </c>
      <c r="Q13" s="82">
        <f>Q11-Q12</f>
        <v>13648922</v>
      </c>
    </row>
    <row r="14" spans="1:17" ht="18" customHeight="1">
      <c r="A14" s="66" t="s">
        <v>67</v>
      </c>
      <c r="G14" s="77">
        <v>7283893</v>
      </c>
      <c r="I14" s="77">
        <v>7071331</v>
      </c>
      <c r="K14" s="77">
        <v>7037474</v>
      </c>
      <c r="M14" s="78">
        <v>6348055</v>
      </c>
      <c r="O14" s="77">
        <v>6338527</v>
      </c>
      <c r="P14" s="80"/>
      <c r="Q14" s="78">
        <v>6301223</v>
      </c>
    </row>
    <row r="15" spans="1:17" ht="18" customHeight="1">
      <c r="A15" s="66" t="s">
        <v>68</v>
      </c>
      <c r="G15" s="77">
        <v>1798211</v>
      </c>
      <c r="I15" s="77">
        <v>1788432</v>
      </c>
      <c r="K15" s="77">
        <v>1829988</v>
      </c>
      <c r="M15" s="78">
        <v>1777868</v>
      </c>
      <c r="O15" s="77">
        <v>1770349</v>
      </c>
      <c r="P15" s="80"/>
      <c r="Q15" s="78">
        <v>1811807</v>
      </c>
    </row>
    <row r="16" spans="3:17" ht="18" customHeight="1">
      <c r="C16" s="66" t="s">
        <v>69</v>
      </c>
      <c r="G16" s="81">
        <f>G14-G15</f>
        <v>5485682</v>
      </c>
      <c r="I16" s="81">
        <f>I14-I15</f>
        <v>5282899</v>
      </c>
      <c r="K16" s="81">
        <f>K14-K15</f>
        <v>5207486</v>
      </c>
      <c r="M16" s="82">
        <f>M14-M15</f>
        <v>4570187</v>
      </c>
      <c r="O16" s="81">
        <f>O14-O15</f>
        <v>4568178</v>
      </c>
      <c r="P16" s="80"/>
      <c r="Q16" s="82">
        <f>Q14-Q15</f>
        <v>4489416</v>
      </c>
    </row>
    <row r="17" spans="1:17" ht="18" customHeight="1">
      <c r="A17" s="66" t="s">
        <v>70</v>
      </c>
      <c r="G17" s="83">
        <v>1222621</v>
      </c>
      <c r="I17" s="83">
        <v>1414532</v>
      </c>
      <c r="K17" s="83">
        <v>1491187</v>
      </c>
      <c r="M17" s="78">
        <v>1048206</v>
      </c>
      <c r="O17" s="77">
        <v>1243861</v>
      </c>
      <c r="P17" s="80"/>
      <c r="Q17" s="78">
        <v>1288505</v>
      </c>
    </row>
    <row r="18" spans="1:17" ht="18" customHeight="1">
      <c r="A18" s="66" t="s">
        <v>71</v>
      </c>
      <c r="G18" s="77">
        <v>2465125</v>
      </c>
      <c r="I18" s="77">
        <v>499822</v>
      </c>
      <c r="K18" s="77">
        <v>556441</v>
      </c>
      <c r="M18" s="78">
        <v>2456048</v>
      </c>
      <c r="O18" s="77">
        <v>493922</v>
      </c>
      <c r="P18" s="80"/>
      <c r="Q18" s="78">
        <v>567227</v>
      </c>
    </row>
    <row r="19" spans="1:17" ht="18" customHeight="1">
      <c r="A19" s="66" t="s">
        <v>72</v>
      </c>
      <c r="G19" s="77">
        <v>46391</v>
      </c>
      <c r="I19" s="77">
        <v>47689</v>
      </c>
      <c r="K19" s="77">
        <v>39243</v>
      </c>
      <c r="M19" s="78">
        <v>0</v>
      </c>
      <c r="O19" s="77">
        <v>0</v>
      </c>
      <c r="P19" s="80"/>
      <c r="Q19" s="78">
        <v>0</v>
      </c>
    </row>
    <row r="20" spans="1:17" ht="18" customHeight="1">
      <c r="A20" s="66" t="s">
        <v>73</v>
      </c>
      <c r="B20" s="84"/>
      <c r="C20" s="84"/>
      <c r="D20" s="84"/>
      <c r="E20" s="84"/>
      <c r="F20" s="84"/>
      <c r="G20" s="77">
        <v>628252</v>
      </c>
      <c r="I20" s="77">
        <v>546383</v>
      </c>
      <c r="K20" s="77">
        <v>404851</v>
      </c>
      <c r="M20" s="78">
        <v>506437</v>
      </c>
      <c r="O20" s="77">
        <v>512453</v>
      </c>
      <c r="P20" s="80"/>
      <c r="Q20" s="78">
        <v>215981</v>
      </c>
    </row>
    <row r="21" spans="1:17" ht="18" customHeight="1">
      <c r="A21" s="66" t="s">
        <v>74</v>
      </c>
      <c r="B21" s="84"/>
      <c r="C21" s="84"/>
      <c r="D21" s="84"/>
      <c r="E21" s="84"/>
      <c r="F21" s="84"/>
      <c r="G21" s="77">
        <v>830110</v>
      </c>
      <c r="I21" s="77">
        <v>1346644</v>
      </c>
      <c r="K21" s="77">
        <v>557636</v>
      </c>
      <c r="M21" s="78">
        <v>980221</v>
      </c>
      <c r="O21" s="77">
        <v>1288857</v>
      </c>
      <c r="P21" s="80"/>
      <c r="Q21" s="78">
        <v>645825</v>
      </c>
    </row>
    <row r="22" spans="1:17" ht="18" customHeight="1">
      <c r="A22" s="66" t="s">
        <v>75</v>
      </c>
      <c r="G22" s="85">
        <v>254392</v>
      </c>
      <c r="I22" s="85">
        <v>145054</v>
      </c>
      <c r="K22" s="85">
        <v>161645</v>
      </c>
      <c r="M22" s="86">
        <v>221268</v>
      </c>
      <c r="O22" s="77">
        <v>127329</v>
      </c>
      <c r="P22" s="80"/>
      <c r="Q22" s="86">
        <v>126474</v>
      </c>
    </row>
    <row r="23" spans="3:17" ht="18" customHeight="1">
      <c r="C23" s="66" t="s">
        <v>76</v>
      </c>
      <c r="G23" s="81">
        <f>G13+G16+SUM(G17:G22)</f>
        <v>26041534</v>
      </c>
      <c r="I23" s="81">
        <f>I13+I16+SUM(I17:I22)</f>
        <v>24244861</v>
      </c>
      <c r="K23" s="81">
        <f>K13+K16+SUM(K17:K22)</f>
        <v>22612097</v>
      </c>
      <c r="M23" s="82">
        <f>M13+M16+SUM(M17:M22)</f>
        <v>24171091</v>
      </c>
      <c r="O23" s="81">
        <f>O13+O16+SUM(O17:O22)</f>
        <v>22482256</v>
      </c>
      <c r="P23" s="80"/>
      <c r="Q23" s="82">
        <f>Q13+Q16+SUM(Q17:Q22)</f>
        <v>20982350</v>
      </c>
    </row>
    <row r="24" spans="1:17" ht="18" customHeight="1">
      <c r="A24" s="66" t="s">
        <v>77</v>
      </c>
      <c r="G24" s="77"/>
      <c r="I24" s="87"/>
      <c r="K24" s="77"/>
      <c r="M24" s="78"/>
      <c r="O24" s="88"/>
      <c r="P24" s="80"/>
      <c r="Q24" s="78"/>
    </row>
    <row r="25" spans="3:17" ht="18" customHeight="1">
      <c r="C25" s="66" t="s">
        <v>78</v>
      </c>
      <c r="G25" s="77">
        <v>5704363</v>
      </c>
      <c r="I25" s="77">
        <v>5468727</v>
      </c>
      <c r="K25" s="77">
        <v>5231350</v>
      </c>
      <c r="M25" s="78">
        <v>5109549</v>
      </c>
      <c r="O25" s="77">
        <v>4981698</v>
      </c>
      <c r="P25" s="80"/>
      <c r="Q25" s="78">
        <v>4693369</v>
      </c>
    </row>
    <row r="26" spans="3:17" ht="18" customHeight="1">
      <c r="C26" s="66" t="s">
        <v>79</v>
      </c>
      <c r="G26" s="77">
        <v>19869</v>
      </c>
      <c r="I26" s="77">
        <v>42639</v>
      </c>
      <c r="K26" s="77">
        <v>19740</v>
      </c>
      <c r="M26" s="78">
        <v>14700</v>
      </c>
      <c r="O26" s="77">
        <v>37350</v>
      </c>
      <c r="P26" s="80"/>
      <c r="Q26" s="78">
        <v>14700</v>
      </c>
    </row>
    <row r="27" spans="3:17" ht="18" customHeight="1">
      <c r="C27" s="66" t="s">
        <v>80</v>
      </c>
      <c r="G27" s="77">
        <v>1989596</v>
      </c>
      <c r="I27" s="77">
        <v>2883680</v>
      </c>
      <c r="K27" s="77">
        <v>2048530</v>
      </c>
      <c r="M27" s="78">
        <v>1831163</v>
      </c>
      <c r="O27" s="77">
        <v>2723111</v>
      </c>
      <c r="P27" s="80"/>
      <c r="Q27" s="78">
        <v>1928145</v>
      </c>
    </row>
    <row r="28" spans="3:17" ht="18" customHeight="1">
      <c r="C28" s="66" t="s">
        <v>81</v>
      </c>
      <c r="G28" s="83">
        <v>887471</v>
      </c>
      <c r="I28" s="77">
        <v>866315</v>
      </c>
      <c r="K28" s="83">
        <v>858486</v>
      </c>
      <c r="M28" s="78">
        <v>831533</v>
      </c>
      <c r="O28" s="77">
        <v>833615</v>
      </c>
      <c r="P28" s="80"/>
      <c r="Q28" s="78">
        <v>821766</v>
      </c>
    </row>
    <row r="29" spans="3:17" ht="18" customHeight="1">
      <c r="C29" s="66" t="s">
        <v>29</v>
      </c>
      <c r="G29" s="83">
        <v>2055079</v>
      </c>
      <c r="I29" s="85">
        <v>1699607</v>
      </c>
      <c r="K29" s="83">
        <v>1524323</v>
      </c>
      <c r="M29" s="78">
        <v>1901631</v>
      </c>
      <c r="O29" s="85">
        <v>1550424</v>
      </c>
      <c r="P29" s="80"/>
      <c r="Q29" s="78">
        <v>1377740</v>
      </c>
    </row>
    <row r="30" spans="5:17" ht="18" customHeight="1">
      <c r="E30" s="66" t="s">
        <v>82</v>
      </c>
      <c r="G30" s="81">
        <f>SUM(G25:G29)</f>
        <v>10656378</v>
      </c>
      <c r="I30" s="81">
        <f>SUM(I25:I29)</f>
        <v>10960968</v>
      </c>
      <c r="K30" s="81">
        <f>SUM(K25:K29)</f>
        <v>9682429</v>
      </c>
      <c r="M30" s="82">
        <f>SUM(M25:M29)</f>
        <v>9688576</v>
      </c>
      <c r="O30" s="81">
        <f>SUM(O25:O29)</f>
        <v>10126198</v>
      </c>
      <c r="P30" s="80"/>
      <c r="Q30" s="82">
        <f>SUM(Q25:Q29)</f>
        <v>8835720</v>
      </c>
    </row>
    <row r="31" spans="1:17" ht="18" customHeight="1">
      <c r="A31" s="66" t="s">
        <v>83</v>
      </c>
      <c r="G31" s="85">
        <v>3312576</v>
      </c>
      <c r="I31" s="85">
        <v>2331327</v>
      </c>
      <c r="K31" s="85">
        <v>1735844</v>
      </c>
      <c r="M31" s="86">
        <v>3290767</v>
      </c>
      <c r="O31" s="85">
        <v>2241201</v>
      </c>
      <c r="P31" s="80"/>
      <c r="Q31" s="86">
        <v>1750395</v>
      </c>
    </row>
    <row r="32" spans="1:17" ht="18" customHeight="1">
      <c r="A32" s="66" t="s">
        <v>84</v>
      </c>
      <c r="G32" s="77">
        <f>G23-G30-G31</f>
        <v>12072580</v>
      </c>
      <c r="I32" s="77">
        <f>I23-I30-I31</f>
        <v>10952566</v>
      </c>
      <c r="K32" s="77">
        <f>K23-K30-K31</f>
        <v>11193824</v>
      </c>
      <c r="M32" s="78">
        <f>M23-M30-M31</f>
        <v>11191748</v>
      </c>
      <c r="O32" s="77">
        <f>O23-O30-O31</f>
        <v>10114857</v>
      </c>
      <c r="P32" s="80"/>
      <c r="Q32" s="78">
        <f>Q23-Q30-Q31</f>
        <v>10396235</v>
      </c>
    </row>
    <row r="33" spans="1:17" ht="18" customHeight="1">
      <c r="A33" s="66" t="s">
        <v>85</v>
      </c>
      <c r="G33" s="85">
        <v>2457717</v>
      </c>
      <c r="I33" s="78">
        <v>1885314</v>
      </c>
      <c r="K33" s="85">
        <v>2209246</v>
      </c>
      <c r="M33" s="86">
        <v>2228340</v>
      </c>
      <c r="O33" s="78">
        <v>1709392</v>
      </c>
      <c r="P33" s="80"/>
      <c r="Q33" s="86">
        <v>2054753</v>
      </c>
    </row>
    <row r="34" spans="1:17" ht="18" customHeight="1">
      <c r="A34" s="66" t="s">
        <v>86</v>
      </c>
      <c r="G34" s="81">
        <f>G32-G33</f>
        <v>9614863</v>
      </c>
      <c r="I34" s="81">
        <f>I32-I33</f>
        <v>9067252</v>
      </c>
      <c r="K34" s="81">
        <f>K32-K33</f>
        <v>8984578</v>
      </c>
      <c r="M34" s="82">
        <f>M32-M33</f>
        <v>8963408</v>
      </c>
      <c r="O34" s="81">
        <f>O32-O33</f>
        <v>8405465</v>
      </c>
      <c r="P34" s="80"/>
      <c r="Q34" s="82">
        <f>Q32-Q33</f>
        <v>8341482</v>
      </c>
    </row>
    <row r="35" spans="1:17" ht="18" customHeight="1">
      <c r="A35" s="66" t="s">
        <v>87</v>
      </c>
      <c r="G35" s="83"/>
      <c r="I35" s="89"/>
      <c r="K35" s="83"/>
      <c r="M35" s="90"/>
      <c r="O35" s="91"/>
      <c r="P35" s="80"/>
      <c r="Q35" s="90"/>
    </row>
    <row r="36" spans="3:17" ht="18" customHeight="1">
      <c r="C36" s="66" t="s">
        <v>88</v>
      </c>
      <c r="G36" s="77">
        <v>590160</v>
      </c>
      <c r="I36" s="77">
        <v>7724123</v>
      </c>
      <c r="K36" s="92">
        <v>-1668341</v>
      </c>
      <c r="M36" s="78">
        <v>591315</v>
      </c>
      <c r="O36" s="93">
        <v>7717549</v>
      </c>
      <c r="P36" s="80"/>
      <c r="Q36" s="92">
        <v>-1640609</v>
      </c>
    </row>
    <row r="37" spans="3:17" ht="18" customHeight="1">
      <c r="C37" s="66" t="s">
        <v>89</v>
      </c>
      <c r="G37" s="77"/>
      <c r="I37" s="87"/>
      <c r="K37" s="77"/>
      <c r="M37" s="78"/>
      <c r="O37" s="92"/>
      <c r="P37" s="80"/>
      <c r="Q37" s="78"/>
    </row>
    <row r="38" spans="4:17" ht="18" customHeight="1">
      <c r="D38" s="66" t="s">
        <v>90</v>
      </c>
      <c r="G38" s="92">
        <v>-500041</v>
      </c>
      <c r="I38" s="87">
        <v>-313931</v>
      </c>
      <c r="K38" s="92">
        <v>-685325</v>
      </c>
      <c r="M38" s="92">
        <v>-535573</v>
      </c>
      <c r="O38" s="92">
        <v>-420521</v>
      </c>
      <c r="P38" s="80"/>
      <c r="Q38" s="92">
        <v>-894510</v>
      </c>
    </row>
    <row r="39" spans="3:17" ht="18" customHeight="1">
      <c r="C39" s="66" t="s">
        <v>91</v>
      </c>
      <c r="F39" s="94"/>
      <c r="G39" s="93">
        <v>-108216</v>
      </c>
      <c r="I39" s="93">
        <f>-1553239</f>
        <v>-1553239</v>
      </c>
      <c r="K39" s="78">
        <v>699404</v>
      </c>
      <c r="M39" s="95">
        <v>-109869</v>
      </c>
      <c r="O39" s="96">
        <f>-1550136</f>
        <v>-1550136</v>
      </c>
      <c r="P39" s="80"/>
      <c r="Q39" s="86">
        <v>686613</v>
      </c>
    </row>
    <row r="40" spans="5:17" ht="18" customHeight="1">
      <c r="E40" s="66" t="s">
        <v>92</v>
      </c>
      <c r="G40" s="97">
        <f>SUM(G36:G39)</f>
        <v>-18097</v>
      </c>
      <c r="I40" s="82">
        <f>SUM(I36:I39)</f>
        <v>5856953</v>
      </c>
      <c r="K40" s="97">
        <f>SUM(K36:K39)</f>
        <v>-1654262</v>
      </c>
      <c r="M40" s="92">
        <f>SUM(M36:M39)</f>
        <v>-54127</v>
      </c>
      <c r="O40" s="82">
        <f>SUM(O36:O39)</f>
        <v>5746892</v>
      </c>
      <c r="P40" s="80"/>
      <c r="Q40" s="92">
        <f>SUM(Q36:Q39)</f>
        <v>-1848506</v>
      </c>
    </row>
    <row r="41" spans="1:17" ht="18" customHeight="1" thickBot="1">
      <c r="A41" s="68" t="s">
        <v>93</v>
      </c>
      <c r="G41" s="98">
        <f>G34+G40</f>
        <v>9596766</v>
      </c>
      <c r="I41" s="98">
        <f>I34+I40</f>
        <v>14924205</v>
      </c>
      <c r="K41" s="98">
        <f>K34+K40</f>
        <v>7330316</v>
      </c>
      <c r="M41" s="99">
        <f>M34+M40</f>
        <v>8909281</v>
      </c>
      <c r="O41" s="98">
        <f>O34+O40</f>
        <v>14152357</v>
      </c>
      <c r="P41" s="80"/>
      <c r="Q41" s="98">
        <f>Q34+Q40</f>
        <v>6492976</v>
      </c>
    </row>
    <row r="42" spans="1:17" ht="18" customHeight="1" thickTop="1">
      <c r="A42" s="68" t="s">
        <v>94</v>
      </c>
      <c r="G42" s="77"/>
      <c r="I42" s="87"/>
      <c r="K42" s="77"/>
      <c r="M42" s="78"/>
      <c r="O42" s="88"/>
      <c r="P42" s="80"/>
      <c r="Q42" s="78"/>
    </row>
    <row r="43" spans="3:17" ht="18" customHeight="1">
      <c r="C43" s="66" t="s">
        <v>95</v>
      </c>
      <c r="G43" s="77">
        <f>+G34-G44</f>
        <v>9574654</v>
      </c>
      <c r="I43" s="77">
        <f>+I34-I44</f>
        <v>9029216</v>
      </c>
      <c r="K43" s="77">
        <f>+K34-K44</f>
        <v>8954693</v>
      </c>
      <c r="M43" s="78">
        <f>M34-M44</f>
        <v>8963408</v>
      </c>
      <c r="O43" s="77">
        <f>O34-O44</f>
        <v>8405465</v>
      </c>
      <c r="P43" s="80"/>
      <c r="Q43" s="78">
        <f>Q34-Q44</f>
        <v>8341482</v>
      </c>
    </row>
    <row r="44" spans="3:17" ht="18" customHeight="1">
      <c r="C44" s="66" t="s">
        <v>96</v>
      </c>
      <c r="G44" s="77">
        <v>40209</v>
      </c>
      <c r="I44" s="77">
        <v>38036</v>
      </c>
      <c r="K44" s="77">
        <v>29885</v>
      </c>
      <c r="M44" s="78">
        <v>0</v>
      </c>
      <c r="O44" s="77">
        <v>0</v>
      </c>
      <c r="P44" s="80"/>
      <c r="Q44" s="78">
        <v>0</v>
      </c>
    </row>
    <row r="45" spans="7:17" ht="18" customHeight="1" thickBot="1">
      <c r="G45" s="98">
        <f>SUM(G43:G44)</f>
        <v>9614863</v>
      </c>
      <c r="I45" s="98">
        <f>SUM(I43:I44)</f>
        <v>9067252</v>
      </c>
      <c r="K45" s="98">
        <f>SUM(K43:K44)</f>
        <v>8984578</v>
      </c>
      <c r="M45" s="100">
        <f>SUM(M43:M44)</f>
        <v>8963408</v>
      </c>
      <c r="O45" s="98">
        <f>SUM(O43:O44)</f>
        <v>8405465</v>
      </c>
      <c r="P45" s="80"/>
      <c r="Q45" s="100">
        <f>SUM(Q43:Q44)</f>
        <v>8341482</v>
      </c>
    </row>
    <row r="46" spans="1:17" ht="18" customHeight="1" thickTop="1">
      <c r="A46" s="68" t="s">
        <v>97</v>
      </c>
      <c r="G46" s="77"/>
      <c r="I46" s="77"/>
      <c r="K46" s="77"/>
      <c r="M46" s="78"/>
      <c r="O46" s="77"/>
      <c r="P46" s="80"/>
      <c r="Q46" s="78"/>
    </row>
    <row r="47" spans="3:17" ht="18" customHeight="1">
      <c r="C47" s="66" t="s">
        <v>95</v>
      </c>
      <c r="G47" s="78">
        <f>G41-G48</f>
        <v>9556606</v>
      </c>
      <c r="I47" s="78">
        <f>I41-I48</f>
        <v>14886071</v>
      </c>
      <c r="K47" s="78">
        <f>K41-K48</f>
        <v>7300436</v>
      </c>
      <c r="M47" s="78">
        <f>M41-M48</f>
        <v>8909281</v>
      </c>
      <c r="O47" s="78">
        <f>O41-O48</f>
        <v>14152357</v>
      </c>
      <c r="P47" s="80"/>
      <c r="Q47" s="78">
        <f>Q41-Q48</f>
        <v>6492976</v>
      </c>
    </row>
    <row r="48" spans="3:17" ht="18" customHeight="1">
      <c r="C48" s="66" t="s">
        <v>96</v>
      </c>
      <c r="G48" s="77">
        <v>40160</v>
      </c>
      <c r="I48" s="77">
        <v>38134</v>
      </c>
      <c r="K48" s="77">
        <v>29880</v>
      </c>
      <c r="M48" s="78">
        <v>0</v>
      </c>
      <c r="O48" s="77">
        <v>0</v>
      </c>
      <c r="P48" s="80"/>
      <c r="Q48" s="78">
        <v>0</v>
      </c>
    </row>
    <row r="49" spans="7:17" ht="18" customHeight="1" thickBot="1">
      <c r="G49" s="98">
        <f>SUM(G47:G48)</f>
        <v>9596766</v>
      </c>
      <c r="I49" s="98">
        <f>SUM(I47:I48)</f>
        <v>14924205</v>
      </c>
      <c r="K49" s="98">
        <f>SUM(K47:K48)</f>
        <v>7330316</v>
      </c>
      <c r="M49" s="98">
        <f>SUM(M47:M48)</f>
        <v>8909281</v>
      </c>
      <c r="O49" s="98">
        <f>SUM(O47:O48)</f>
        <v>14152357</v>
      </c>
      <c r="P49" s="80"/>
      <c r="Q49" s="98">
        <f>SUM(Q47:Q48)</f>
        <v>6492976</v>
      </c>
    </row>
    <row r="50" spans="1:17" ht="18" customHeight="1" thickBot="1" thickTop="1">
      <c r="A50" s="68" t="s">
        <v>98</v>
      </c>
      <c r="G50" s="101">
        <f>G43/G51</f>
        <v>5.015946308837343</v>
      </c>
      <c r="I50" s="101">
        <f>I43/I51</f>
        <v>4.730203584055891</v>
      </c>
      <c r="K50" s="101">
        <f>K43/K51</f>
        <v>4.691162657169814</v>
      </c>
      <c r="M50" s="102">
        <f>M43/M51</f>
        <v>4.69572825004466</v>
      </c>
      <c r="O50" s="102">
        <f>O43/O51</f>
        <v>4.403434436462296</v>
      </c>
      <c r="P50" s="80"/>
      <c r="Q50" s="102">
        <f>Q43/Q51</f>
        <v>4.369915178985385</v>
      </c>
    </row>
    <row r="51" spans="1:17" ht="18" customHeight="1" thickBot="1" thickTop="1">
      <c r="A51" s="68" t="s">
        <v>99</v>
      </c>
      <c r="B51" s="68"/>
      <c r="C51" s="68"/>
      <c r="D51" s="68"/>
      <c r="G51" s="103">
        <v>1908843</v>
      </c>
      <c r="H51" s="69"/>
      <c r="I51" s="103">
        <v>1908843</v>
      </c>
      <c r="J51" s="69"/>
      <c r="K51" s="103">
        <v>1908843</v>
      </c>
      <c r="L51" s="69"/>
      <c r="M51" s="103">
        <v>1908843</v>
      </c>
      <c r="O51" s="103">
        <v>1908843</v>
      </c>
      <c r="Q51" s="103">
        <v>1908843</v>
      </c>
    </row>
    <row r="52" ht="19.5" thickTop="1"/>
  </sheetData>
  <sheetProtection password="CC7F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31496062992125984" top="0.7874015748031497" bottom="0" header="0.31496062992125984" footer="0"/>
  <pageSetup cellComments="asDisplayed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pane xSplit="6" ySplit="7" topLeftCell="G39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F42" sqref="F42"/>
    </sheetView>
  </sheetViews>
  <sheetFormatPr defaultColWidth="9.140625" defaultRowHeight="12.75"/>
  <cols>
    <col min="1" max="4" width="1.7109375" style="66" customWidth="1"/>
    <col min="5" max="5" width="9.140625" style="66" customWidth="1"/>
    <col min="6" max="6" width="37.421875" style="66" customWidth="1"/>
    <col min="7" max="7" width="11.421875" style="76" customWidth="1"/>
    <col min="8" max="8" width="1.421875" style="66" customWidth="1"/>
    <col min="9" max="9" width="11.421875" style="76" customWidth="1"/>
    <col min="10" max="10" width="1.8515625" style="66" customWidth="1"/>
    <col min="11" max="11" width="11.421875" style="66" customWidth="1"/>
    <col min="12" max="12" width="1.7109375" style="66" customWidth="1"/>
    <col min="13" max="13" width="10.7109375" style="76" customWidth="1"/>
    <col min="14" max="16384" width="9.140625" style="66" customWidth="1"/>
  </cols>
  <sheetData>
    <row r="1" spans="1:13" ht="18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customHeight="1">
      <c r="A2" s="65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" customHeight="1">
      <c r="A3" s="65" t="s">
        <v>100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8" customHeight="1">
      <c r="A4" s="65" t="s">
        <v>54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7:13" ht="15" customHeight="1">
      <c r="G5" s="67"/>
      <c r="I5" s="67"/>
      <c r="K5" s="67"/>
      <c r="L5" s="68"/>
      <c r="M5" s="69" t="s">
        <v>25</v>
      </c>
    </row>
    <row r="6" spans="7:13" ht="18" customHeight="1">
      <c r="G6" s="70" t="s">
        <v>1</v>
      </c>
      <c r="H6" s="70"/>
      <c r="I6" s="70"/>
      <c r="J6" s="71"/>
      <c r="K6" s="72" t="s">
        <v>48</v>
      </c>
      <c r="L6" s="72"/>
      <c r="M6" s="72"/>
    </row>
    <row r="7" spans="7:13" ht="20.25" customHeight="1">
      <c r="G7" s="58">
        <v>2557</v>
      </c>
      <c r="I7" s="58">
        <v>2556</v>
      </c>
      <c r="K7" s="58">
        <v>2557</v>
      </c>
      <c r="M7" s="58">
        <v>2556</v>
      </c>
    </row>
    <row r="8" spans="7:13" ht="12" customHeight="1">
      <c r="G8" s="66"/>
      <c r="I8" s="66"/>
      <c r="K8" s="68"/>
      <c r="L8" s="58"/>
      <c r="M8" s="68"/>
    </row>
    <row r="9" ht="12" customHeight="1">
      <c r="M9" s="66"/>
    </row>
    <row r="10" ht="7.5" customHeight="1" hidden="1">
      <c r="M10" s="66"/>
    </row>
    <row r="11" spans="1:13" ht="18" customHeight="1">
      <c r="A11" s="66" t="s">
        <v>64</v>
      </c>
      <c r="G11" s="77">
        <v>77180481</v>
      </c>
      <c r="I11" s="77">
        <v>74710614</v>
      </c>
      <c r="K11" s="78">
        <v>73252737</v>
      </c>
      <c r="M11" s="78">
        <v>71743618</v>
      </c>
    </row>
    <row r="12" spans="1:13" ht="18" customHeight="1">
      <c r="A12" s="66" t="s">
        <v>65</v>
      </c>
      <c r="G12" s="77">
        <v>33043044</v>
      </c>
      <c r="I12" s="77">
        <v>32704596</v>
      </c>
      <c r="J12" s="79"/>
      <c r="K12" s="78">
        <v>31285412</v>
      </c>
      <c r="M12" s="78">
        <v>31185062</v>
      </c>
    </row>
    <row r="13" spans="3:13" ht="18" customHeight="1">
      <c r="C13" s="66" t="s">
        <v>66</v>
      </c>
      <c r="G13" s="81">
        <f>G11-G12</f>
        <v>44137437</v>
      </c>
      <c r="I13" s="81">
        <f>I11-I12</f>
        <v>42006018</v>
      </c>
      <c r="K13" s="82">
        <f>K11-K12</f>
        <v>41967325</v>
      </c>
      <c r="M13" s="82">
        <f>M11-M12</f>
        <v>40558556</v>
      </c>
    </row>
    <row r="14" spans="1:13" ht="18" customHeight="1">
      <c r="A14" s="66" t="s">
        <v>67</v>
      </c>
      <c r="G14" s="77">
        <v>21500600</v>
      </c>
      <c r="I14" s="77">
        <v>21516594</v>
      </c>
      <c r="K14" s="78">
        <v>19185043</v>
      </c>
      <c r="M14" s="78">
        <v>18901119</v>
      </c>
    </row>
    <row r="15" spans="1:13" ht="18" customHeight="1">
      <c r="A15" s="66" t="s">
        <v>68</v>
      </c>
      <c r="G15" s="77">
        <v>5525972</v>
      </c>
      <c r="I15" s="77">
        <v>5399368</v>
      </c>
      <c r="K15" s="78">
        <v>5470926</v>
      </c>
      <c r="M15" s="78">
        <v>5346225</v>
      </c>
    </row>
    <row r="16" spans="3:13" ht="18" customHeight="1">
      <c r="C16" s="66" t="s">
        <v>69</v>
      </c>
      <c r="G16" s="81">
        <f>G14-G15</f>
        <v>15974628</v>
      </c>
      <c r="I16" s="81">
        <f>I14-I15</f>
        <v>16117226</v>
      </c>
      <c r="K16" s="82">
        <f>K14-K15</f>
        <v>13714117</v>
      </c>
      <c r="M16" s="82">
        <f>M14-M15</f>
        <v>13554894</v>
      </c>
    </row>
    <row r="17" spans="1:13" ht="18" customHeight="1">
      <c r="A17" s="66" t="s">
        <v>70</v>
      </c>
      <c r="G17" s="83">
        <v>4535661</v>
      </c>
      <c r="I17" s="83">
        <v>4166959</v>
      </c>
      <c r="K17" s="78">
        <v>3918612</v>
      </c>
      <c r="M17" s="78">
        <v>4020926</v>
      </c>
    </row>
    <row r="18" spans="1:13" ht="18" customHeight="1">
      <c r="A18" s="66" t="s">
        <v>71</v>
      </c>
      <c r="G18" s="77">
        <v>3449732</v>
      </c>
      <c r="I18" s="77">
        <v>2541540</v>
      </c>
      <c r="K18" s="78">
        <v>3451205</v>
      </c>
      <c r="M18" s="78">
        <v>2532604</v>
      </c>
    </row>
    <row r="19" spans="1:13" ht="18" customHeight="1">
      <c r="A19" s="66" t="s">
        <v>72</v>
      </c>
      <c r="G19" s="77">
        <v>146589</v>
      </c>
      <c r="I19" s="77">
        <v>127856</v>
      </c>
      <c r="K19" s="78">
        <v>0</v>
      </c>
      <c r="M19" s="78">
        <v>0</v>
      </c>
    </row>
    <row r="20" spans="1:13" ht="18" customHeight="1">
      <c r="A20" s="66" t="s">
        <v>73</v>
      </c>
      <c r="B20" s="84"/>
      <c r="C20" s="84"/>
      <c r="D20" s="84"/>
      <c r="E20" s="84"/>
      <c r="F20" s="84"/>
      <c r="G20" s="77">
        <v>1545563</v>
      </c>
      <c r="I20" s="77">
        <v>1536226</v>
      </c>
      <c r="K20" s="78">
        <v>1252786</v>
      </c>
      <c r="M20" s="78">
        <v>1259642</v>
      </c>
    </row>
    <row r="21" spans="1:13" ht="18" customHeight="1">
      <c r="A21" s="66" t="s">
        <v>74</v>
      </c>
      <c r="B21" s="84"/>
      <c r="C21" s="84"/>
      <c r="D21" s="84"/>
      <c r="E21" s="84"/>
      <c r="F21" s="84"/>
      <c r="G21" s="77">
        <v>2735306</v>
      </c>
      <c r="I21" s="77">
        <v>2520770</v>
      </c>
      <c r="K21" s="78">
        <v>2972847</v>
      </c>
      <c r="M21" s="78">
        <v>2612251</v>
      </c>
    </row>
    <row r="22" spans="1:13" ht="18" customHeight="1">
      <c r="A22" s="66" t="s">
        <v>75</v>
      </c>
      <c r="G22" s="85">
        <v>499219</v>
      </c>
      <c r="I22" s="85">
        <v>385612</v>
      </c>
      <c r="K22" s="86">
        <v>433293</v>
      </c>
      <c r="M22" s="86">
        <v>303880</v>
      </c>
    </row>
    <row r="23" spans="3:13" ht="18" customHeight="1">
      <c r="C23" s="66" t="s">
        <v>76</v>
      </c>
      <c r="G23" s="81">
        <f>G13+G16+SUM(G17:G22)</f>
        <v>73024135</v>
      </c>
      <c r="I23" s="81">
        <f>I13+I16+SUM(I17:I22)</f>
        <v>69402207</v>
      </c>
      <c r="K23" s="82">
        <f>K13+K16+SUM(K17:K22)</f>
        <v>67710185</v>
      </c>
      <c r="M23" s="82">
        <f>M13+M16+SUM(M17:M22)</f>
        <v>64842753</v>
      </c>
    </row>
    <row r="24" spans="1:13" ht="18" customHeight="1">
      <c r="A24" s="66" t="s">
        <v>77</v>
      </c>
      <c r="G24" s="77"/>
      <c r="I24" s="77"/>
      <c r="K24" s="78"/>
      <c r="M24" s="78"/>
    </row>
    <row r="25" spans="3:13" ht="18" customHeight="1">
      <c r="C25" s="66" t="s">
        <v>78</v>
      </c>
      <c r="G25" s="77">
        <v>16593799</v>
      </c>
      <c r="I25" s="77">
        <v>15631442</v>
      </c>
      <c r="K25" s="78">
        <v>15030794</v>
      </c>
      <c r="M25" s="78">
        <v>14004852</v>
      </c>
    </row>
    <row r="26" spans="3:13" ht="18" customHeight="1">
      <c r="C26" s="66" t="s">
        <v>79</v>
      </c>
      <c r="G26" s="77">
        <v>82231</v>
      </c>
      <c r="I26" s="77">
        <v>81418</v>
      </c>
      <c r="K26" s="78">
        <v>66750</v>
      </c>
      <c r="M26" s="78">
        <v>66950</v>
      </c>
    </row>
    <row r="27" spans="3:13" ht="18" customHeight="1">
      <c r="C27" s="66" t="s">
        <v>80</v>
      </c>
      <c r="G27" s="77">
        <v>7015836</v>
      </c>
      <c r="I27" s="77">
        <v>6542413</v>
      </c>
      <c r="K27" s="78">
        <v>6541259</v>
      </c>
      <c r="M27" s="78">
        <v>6198434</v>
      </c>
    </row>
    <row r="28" spans="3:13" ht="18" customHeight="1">
      <c r="C28" s="66" t="s">
        <v>81</v>
      </c>
      <c r="G28" s="77">
        <v>2657754</v>
      </c>
      <c r="I28" s="77">
        <v>2505026</v>
      </c>
      <c r="K28" s="78">
        <v>2521381</v>
      </c>
      <c r="M28" s="78">
        <v>2412940</v>
      </c>
    </row>
    <row r="29" spans="3:13" ht="18" customHeight="1">
      <c r="C29" s="66" t="s">
        <v>29</v>
      </c>
      <c r="G29" s="85">
        <v>4679949</v>
      </c>
      <c r="I29" s="85">
        <v>2627703</v>
      </c>
      <c r="K29" s="86">
        <v>4239201</v>
      </c>
      <c r="M29" s="86">
        <v>2180668</v>
      </c>
    </row>
    <row r="30" spans="5:13" ht="18" customHeight="1">
      <c r="E30" s="66" t="s">
        <v>82</v>
      </c>
      <c r="G30" s="81">
        <f>SUM(G25:G29)</f>
        <v>31029569</v>
      </c>
      <c r="I30" s="81">
        <f>SUM(I25:I29)</f>
        <v>27388002</v>
      </c>
      <c r="K30" s="82">
        <f>SUM(K25:K29)</f>
        <v>28399385</v>
      </c>
      <c r="M30" s="82">
        <f>SUM(M25:M29)</f>
        <v>24863844</v>
      </c>
    </row>
    <row r="31" spans="1:13" ht="18" customHeight="1">
      <c r="A31" s="66" t="s">
        <v>83</v>
      </c>
      <c r="G31" s="85">
        <v>7747144</v>
      </c>
      <c r="I31" s="85">
        <v>6856023</v>
      </c>
      <c r="K31" s="86">
        <v>7270961</v>
      </c>
      <c r="M31" s="86">
        <v>6753230</v>
      </c>
    </row>
    <row r="32" spans="1:13" ht="18" customHeight="1">
      <c r="A32" s="66" t="s">
        <v>84</v>
      </c>
      <c r="G32" s="77">
        <f>G23-G30-G31</f>
        <v>34247422</v>
      </c>
      <c r="I32" s="77">
        <f>I23-I30-I31</f>
        <v>35158182</v>
      </c>
      <c r="K32" s="78">
        <f>K23-K30-K31</f>
        <v>32039839</v>
      </c>
      <c r="M32" s="78">
        <f>M23-M30-M31</f>
        <v>33225679</v>
      </c>
    </row>
    <row r="33" spans="1:13" ht="18" customHeight="1">
      <c r="A33" s="66" t="s">
        <v>85</v>
      </c>
      <c r="G33" s="85">
        <v>6564649</v>
      </c>
      <c r="I33" s="85">
        <v>6848003</v>
      </c>
      <c r="K33" s="86">
        <v>6032445</v>
      </c>
      <c r="M33" s="86">
        <v>6414732</v>
      </c>
    </row>
    <row r="34" spans="1:13" ht="18" customHeight="1">
      <c r="A34" s="66" t="s">
        <v>86</v>
      </c>
      <c r="G34" s="81">
        <f>G32-G33</f>
        <v>27682773</v>
      </c>
      <c r="I34" s="81">
        <f>I32-I33</f>
        <v>28310179</v>
      </c>
      <c r="K34" s="82">
        <f>K32-K33</f>
        <v>26007394</v>
      </c>
      <c r="M34" s="82">
        <f>M32-M33</f>
        <v>26810947</v>
      </c>
    </row>
    <row r="35" spans="1:13" ht="18" customHeight="1">
      <c r="A35" s="66" t="s">
        <v>87</v>
      </c>
      <c r="G35" s="83"/>
      <c r="I35" s="83"/>
      <c r="K35" s="90"/>
      <c r="M35" s="90"/>
    </row>
    <row r="36" spans="3:13" ht="18" customHeight="1">
      <c r="C36" s="94" t="s">
        <v>101</v>
      </c>
      <c r="G36" s="104">
        <v>0</v>
      </c>
      <c r="I36" s="92">
        <v>-839</v>
      </c>
      <c r="K36" s="104">
        <v>0</v>
      </c>
      <c r="M36" s="92">
        <v>-839</v>
      </c>
    </row>
    <row r="37" spans="3:13" ht="18" customHeight="1">
      <c r="C37" s="66" t="s">
        <v>88</v>
      </c>
      <c r="G37" s="83">
        <v>11350437</v>
      </c>
      <c r="I37" s="92">
        <v>-1665170</v>
      </c>
      <c r="K37" s="83">
        <v>11309667</v>
      </c>
      <c r="M37" s="92">
        <v>-1618862</v>
      </c>
    </row>
    <row r="38" spans="3:13" ht="18" customHeight="1">
      <c r="C38" s="66" t="s">
        <v>89</v>
      </c>
      <c r="G38" s="77"/>
      <c r="I38" s="77"/>
      <c r="K38" s="78"/>
      <c r="M38" s="78"/>
    </row>
    <row r="39" spans="4:13" ht="18" customHeight="1">
      <c r="D39" s="66" t="s">
        <v>90</v>
      </c>
      <c r="F39" s="105"/>
      <c r="G39" s="92">
        <v>-1347490</v>
      </c>
      <c r="H39" s="105"/>
      <c r="I39" s="92">
        <v>-241560</v>
      </c>
      <c r="J39" s="105"/>
      <c r="K39" s="92">
        <v>-695642</v>
      </c>
      <c r="L39" s="105"/>
      <c r="M39" s="92">
        <v>-981976</v>
      </c>
    </row>
    <row r="40" spans="3:13" ht="18" customHeight="1">
      <c r="C40" s="66" t="s">
        <v>91</v>
      </c>
      <c r="F40" s="94"/>
      <c r="G40" s="96">
        <v>-2266010</v>
      </c>
      <c r="I40" s="85">
        <v>643370</v>
      </c>
      <c r="K40" s="96">
        <v>-2257965</v>
      </c>
      <c r="M40" s="86">
        <v>629473</v>
      </c>
    </row>
    <row r="41" spans="5:13" ht="18" customHeight="1">
      <c r="E41" s="66" t="s">
        <v>92</v>
      </c>
      <c r="G41" s="82">
        <f>SUM(G36:G40)</f>
        <v>7736937</v>
      </c>
      <c r="I41" s="92">
        <f>SUM(I36:I40)</f>
        <v>-1264199</v>
      </c>
      <c r="K41" s="82">
        <f>SUM(K36:K40)</f>
        <v>8356060</v>
      </c>
      <c r="M41" s="92">
        <f>SUM(M36:M40)</f>
        <v>-1972204</v>
      </c>
    </row>
    <row r="42" spans="1:13" ht="18" customHeight="1" thickBot="1">
      <c r="A42" s="68" t="s">
        <v>93</v>
      </c>
      <c r="G42" s="98">
        <f>G34+G41</f>
        <v>35419710</v>
      </c>
      <c r="I42" s="98">
        <f>I34+I41</f>
        <v>27045980</v>
      </c>
      <c r="K42" s="100">
        <f>K34+K41</f>
        <v>34363454</v>
      </c>
      <c r="M42" s="100">
        <f>M34+M41</f>
        <v>24838743</v>
      </c>
    </row>
    <row r="43" spans="1:13" ht="18" customHeight="1" thickTop="1">
      <c r="A43" s="68" t="s">
        <v>94</v>
      </c>
      <c r="G43" s="77"/>
      <c r="I43" s="77"/>
      <c r="K43" s="78"/>
      <c r="M43" s="78"/>
    </row>
    <row r="44" spans="3:13" ht="18" customHeight="1">
      <c r="C44" s="66" t="s">
        <v>95</v>
      </c>
      <c r="G44" s="77">
        <f>+G34-G45</f>
        <v>27568992</v>
      </c>
      <c r="I44" s="77">
        <f>+I34-I45</f>
        <v>28219245</v>
      </c>
      <c r="K44" s="78">
        <f>K34-K45</f>
        <v>26007394</v>
      </c>
      <c r="M44" s="78">
        <f>M34-M45</f>
        <v>26810947</v>
      </c>
    </row>
    <row r="45" spans="3:13" ht="18" customHeight="1">
      <c r="C45" s="66" t="s">
        <v>96</v>
      </c>
      <c r="G45" s="77">
        <v>113781</v>
      </c>
      <c r="I45" s="77">
        <v>90934</v>
      </c>
      <c r="K45" s="78">
        <v>0</v>
      </c>
      <c r="M45" s="78">
        <v>0</v>
      </c>
    </row>
    <row r="46" spans="7:13" ht="18" customHeight="1" thickBot="1">
      <c r="G46" s="98">
        <f>SUM(G44:G45)</f>
        <v>27682773</v>
      </c>
      <c r="I46" s="98">
        <f>SUM(I44:I45)</f>
        <v>28310179</v>
      </c>
      <c r="K46" s="100">
        <f>SUM(K44:K45)</f>
        <v>26007394</v>
      </c>
      <c r="M46" s="100">
        <f>SUM(M44:M45)</f>
        <v>26810947</v>
      </c>
    </row>
    <row r="47" spans="1:13" ht="18" customHeight="1" thickTop="1">
      <c r="A47" s="68" t="s">
        <v>97</v>
      </c>
      <c r="G47" s="77"/>
      <c r="I47" s="77"/>
      <c r="K47" s="78"/>
      <c r="M47" s="78"/>
    </row>
    <row r="48" spans="3:13" ht="18" customHeight="1">
      <c r="C48" s="66" t="s">
        <v>95</v>
      </c>
      <c r="G48" s="78">
        <f>G42-G49</f>
        <v>35305857</v>
      </c>
      <c r="I48" s="78">
        <f>I42-I49</f>
        <v>26955216</v>
      </c>
      <c r="K48" s="78">
        <f>K42-K49</f>
        <v>34363454</v>
      </c>
      <c r="M48" s="78">
        <f>M42-M49</f>
        <v>24838743</v>
      </c>
    </row>
    <row r="49" spans="3:13" ht="18" customHeight="1">
      <c r="C49" s="66" t="s">
        <v>96</v>
      </c>
      <c r="G49" s="77">
        <v>113853</v>
      </c>
      <c r="I49" s="77">
        <v>90764</v>
      </c>
      <c r="K49" s="78">
        <v>0</v>
      </c>
      <c r="M49" s="78">
        <v>0</v>
      </c>
    </row>
    <row r="50" spans="7:13" ht="18" customHeight="1" thickBot="1">
      <c r="G50" s="98">
        <f>SUM(G48:G49)</f>
        <v>35419710</v>
      </c>
      <c r="I50" s="98">
        <f>SUM(I48:I49)</f>
        <v>27045980</v>
      </c>
      <c r="K50" s="100">
        <f>SUM(K48:K49)</f>
        <v>34363454</v>
      </c>
      <c r="M50" s="100">
        <f>SUM(M48:M49)</f>
        <v>24838743</v>
      </c>
    </row>
    <row r="51" spans="1:13" ht="18" customHeight="1" thickBot="1" thickTop="1">
      <c r="A51" s="68" t="s">
        <v>98</v>
      </c>
      <c r="G51" s="101">
        <f>G44/G52</f>
        <v>14.442776069063825</v>
      </c>
      <c r="H51" s="106"/>
      <c r="I51" s="101">
        <f>I44/I52</f>
        <v>14.783429019568398</v>
      </c>
      <c r="K51" s="102">
        <f>K44/K52</f>
        <v>13.624689929973288</v>
      </c>
      <c r="M51" s="102">
        <f>M44/M52</f>
        <v>14.045653309360697</v>
      </c>
    </row>
    <row r="52" spans="1:13" ht="18" customHeight="1" thickBot="1" thickTop="1">
      <c r="A52" s="68" t="s">
        <v>99</v>
      </c>
      <c r="B52" s="68"/>
      <c r="C52" s="68"/>
      <c r="D52" s="68"/>
      <c r="G52" s="103">
        <v>1908843</v>
      </c>
      <c r="H52" s="69"/>
      <c r="I52" s="103">
        <v>1908843</v>
      </c>
      <c r="J52" s="69"/>
      <c r="K52" s="103">
        <v>1908843</v>
      </c>
      <c r="M52" s="103">
        <v>1908843</v>
      </c>
    </row>
    <row r="53" ht="19.5" thickTop="1"/>
    <row r="54" ht="18.75">
      <c r="K54" s="80"/>
    </row>
  </sheetData>
  <sheetProtection password="CC7F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.31496062992125984" top="0.7874015748031497" bottom="0" header="0.31496062992125984" footer="0"/>
  <pageSetup cellComments="asDisplayed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caiyarat</cp:lastModifiedBy>
  <cp:lastPrinted>2014-10-14T05:24:18Z</cp:lastPrinted>
  <dcterms:created xsi:type="dcterms:W3CDTF">2008-01-03T03:04:02Z</dcterms:created>
  <dcterms:modified xsi:type="dcterms:W3CDTF">2014-10-17T03:53:13Z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System Account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